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空调配置" sheetId="1" r:id="rId1"/>
    <sheet name="报价明细表" sheetId="2" r:id="rId2"/>
    <sheet name="新风配置" sheetId="5" state="hidden" r:id="rId3"/>
  </sheets>
  <definedNames>
    <definedName name="_xlnm.Print_Area" localSheetId="1">报价明细表!$A$1:$I$14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<sst xmlns="http://schemas.openxmlformats.org/spreadsheetml/2006/main" count="518" uniqueCount="262">
  <si>
    <t>冷量配置表</t>
  </si>
  <si>
    <t>系统</t>
  </si>
  <si>
    <t>编号</t>
  </si>
  <si>
    <t>楼层</t>
  </si>
  <si>
    <r>
      <rPr>
        <sz val="12"/>
        <rFont val="宋体"/>
        <charset val="134"/>
      </rPr>
      <t>房间名称</t>
    </r>
  </si>
  <si>
    <r>
      <rPr>
        <sz val="12"/>
        <rFont val="宋体"/>
        <charset val="134"/>
      </rPr>
      <t>面积</t>
    </r>
  </si>
  <si>
    <r>
      <rPr>
        <sz val="12"/>
        <rFont val="宋体"/>
        <charset val="134"/>
      </rPr>
      <t>冷指标</t>
    </r>
  </si>
  <si>
    <r>
      <rPr>
        <sz val="12"/>
        <rFont val="宋体"/>
        <charset val="134"/>
      </rPr>
      <t>负荷</t>
    </r>
  </si>
  <si>
    <t>空调类型</t>
  </si>
  <si>
    <r>
      <rPr>
        <sz val="12"/>
        <rFont val="宋体"/>
        <charset val="134"/>
      </rPr>
      <t>型号</t>
    </r>
  </si>
  <si>
    <r>
      <rPr>
        <sz val="12"/>
        <rFont val="宋体"/>
        <charset val="134"/>
      </rPr>
      <t>数量</t>
    </r>
  </si>
  <si>
    <r>
      <rPr>
        <sz val="12"/>
        <rFont val="宋体"/>
        <charset val="134"/>
      </rPr>
      <t>单台冷量</t>
    </r>
  </si>
  <si>
    <r>
      <rPr>
        <sz val="12"/>
        <rFont val="宋体"/>
        <charset val="134"/>
      </rPr>
      <t>总冷量</t>
    </r>
  </si>
  <si>
    <r>
      <rPr>
        <sz val="12"/>
        <rFont val="宋体"/>
        <charset val="134"/>
      </rPr>
      <t>实际指标</t>
    </r>
  </si>
  <si>
    <t>备注</t>
  </si>
  <si>
    <r>
      <rPr>
        <vertAlign val="subscript"/>
        <sz val="12"/>
        <rFont val="宋体"/>
        <charset val="134"/>
      </rPr>
      <t>m</t>
    </r>
    <r>
      <rPr>
        <sz val="7.5"/>
        <rFont val="宋体"/>
        <charset val="134"/>
      </rPr>
      <t>2</t>
    </r>
  </si>
  <si>
    <r>
      <rPr>
        <sz val="12"/>
        <rFont val="宋体"/>
        <charset val="134"/>
      </rPr>
      <t>w/m</t>
    </r>
    <r>
      <rPr>
        <vertAlign val="superscript"/>
        <sz val="12"/>
        <rFont val="宋体"/>
        <charset val="134"/>
      </rPr>
      <t>2</t>
    </r>
  </si>
  <si>
    <r>
      <rPr>
        <sz val="12"/>
        <rFont val="宋体"/>
        <charset val="134"/>
      </rPr>
      <t>w</t>
    </r>
  </si>
  <si>
    <r>
      <rPr>
        <sz val="12"/>
        <rFont val="宋体"/>
        <charset val="134"/>
      </rPr>
      <t>台</t>
    </r>
  </si>
  <si>
    <t>1</t>
  </si>
  <si>
    <t>1F</t>
  </si>
  <si>
    <t>办公室</t>
  </si>
  <si>
    <t>3P柜机</t>
  </si>
  <si>
    <t>KFR-72LW</t>
  </si>
  <si>
    <t>2</t>
  </si>
  <si>
    <t>大教室</t>
  </si>
  <si>
    <t>5P柜机</t>
  </si>
  <si>
    <t>KFR-120LW</t>
  </si>
  <si>
    <t>3</t>
  </si>
  <si>
    <t>4</t>
  </si>
  <si>
    <t>库房+充值中心</t>
  </si>
  <si>
    <t>大房间，建议充值中心单独做隔墙</t>
  </si>
  <si>
    <t>5</t>
  </si>
  <si>
    <t>医务室</t>
  </si>
  <si>
    <t>面积不含库房</t>
  </si>
  <si>
    <t>6</t>
  </si>
  <si>
    <t>后勤办公室</t>
  </si>
  <si>
    <t>7</t>
  </si>
  <si>
    <t>退管办</t>
  </si>
  <si>
    <t>1.5P挂机</t>
  </si>
  <si>
    <t>KFR-35GW</t>
  </si>
  <si>
    <t>铜管穿越办公室</t>
  </si>
  <si>
    <t>8</t>
  </si>
  <si>
    <t>2P柜机</t>
  </si>
  <si>
    <t>KFR-50LW</t>
  </si>
  <si>
    <t>9</t>
  </si>
  <si>
    <t>10</t>
  </si>
  <si>
    <t>校友会</t>
  </si>
  <si>
    <t>小计</t>
  </si>
  <si>
    <t>11</t>
  </si>
  <si>
    <t>2F</t>
  </si>
  <si>
    <t>图书馆</t>
  </si>
  <si>
    <t>5P风管机</t>
  </si>
  <si>
    <t>FGPD12Pd</t>
  </si>
  <si>
    <t>12</t>
  </si>
  <si>
    <t>3F</t>
  </si>
  <si>
    <t>13</t>
  </si>
  <si>
    <t>备课04</t>
  </si>
  <si>
    <t>14</t>
  </si>
  <si>
    <t>活动+表演</t>
  </si>
  <si>
    <t>15</t>
  </si>
  <si>
    <t>6号-办公+会议+备课</t>
  </si>
  <si>
    <t>16</t>
  </si>
  <si>
    <t>备课03</t>
  </si>
  <si>
    <t>17</t>
  </si>
  <si>
    <t>备课02</t>
  </si>
  <si>
    <t>18</t>
  </si>
  <si>
    <t>备课01</t>
  </si>
  <si>
    <t>19</t>
  </si>
  <si>
    <t>语文创新基地（展厅）</t>
  </si>
  <si>
    <t>20</t>
  </si>
  <si>
    <t>4F</t>
  </si>
  <si>
    <t>04录音棚/配音室</t>
  </si>
  <si>
    <t>21</t>
  </si>
  <si>
    <t>05沙龙+图书</t>
  </si>
  <si>
    <t>22</t>
  </si>
  <si>
    <t>06-4D情景</t>
  </si>
  <si>
    <t>23</t>
  </si>
  <si>
    <t>07小语种</t>
  </si>
  <si>
    <t>24</t>
  </si>
  <si>
    <t>03教室</t>
  </si>
  <si>
    <t>25</t>
  </si>
  <si>
    <t>02教室</t>
  </si>
  <si>
    <t>26</t>
  </si>
  <si>
    <t>01模拟</t>
  </si>
  <si>
    <t>27</t>
  </si>
  <si>
    <t>5F</t>
  </si>
  <si>
    <t>04竞赛</t>
  </si>
  <si>
    <t>28</t>
  </si>
  <si>
    <t>05房间</t>
  </si>
  <si>
    <t>29</t>
  </si>
  <si>
    <t>06房间</t>
  </si>
  <si>
    <t>30</t>
  </si>
  <si>
    <t>07科学实验室</t>
  </si>
  <si>
    <t>31</t>
  </si>
  <si>
    <t>08办公室+会议</t>
  </si>
  <si>
    <t>32</t>
  </si>
  <si>
    <t>03教学活动基地</t>
  </si>
  <si>
    <t>33</t>
  </si>
  <si>
    <t>02教学活动基地</t>
  </si>
  <si>
    <t>34</t>
  </si>
  <si>
    <t>01体验基地</t>
  </si>
  <si>
    <t>35</t>
  </si>
  <si>
    <t>6F</t>
  </si>
  <si>
    <t>行政会议室</t>
  </si>
  <si>
    <t>36</t>
  </si>
  <si>
    <t>党建活动</t>
  </si>
  <si>
    <t>37</t>
  </si>
  <si>
    <t>38</t>
  </si>
  <si>
    <t>档案室</t>
  </si>
  <si>
    <t>39</t>
  </si>
  <si>
    <t>办公室1</t>
  </si>
  <si>
    <t>40</t>
  </si>
  <si>
    <t>办公室2</t>
  </si>
  <si>
    <t>41</t>
  </si>
  <si>
    <t>办公室3</t>
  </si>
  <si>
    <t>42</t>
  </si>
  <si>
    <t>办公室4</t>
  </si>
  <si>
    <t>43</t>
  </si>
  <si>
    <t>办公室5</t>
  </si>
  <si>
    <t>44</t>
  </si>
  <si>
    <t>办公室6</t>
  </si>
  <si>
    <t>45</t>
  </si>
  <si>
    <t>7F</t>
  </si>
  <si>
    <t>46</t>
  </si>
  <si>
    <t>办公室07</t>
  </si>
  <si>
    <t>47</t>
  </si>
  <si>
    <t>办公室08</t>
  </si>
  <si>
    <t>48</t>
  </si>
  <si>
    <t>办公室09</t>
  </si>
  <si>
    <t>49</t>
  </si>
  <si>
    <t>办公室10</t>
  </si>
  <si>
    <t>50</t>
  </si>
  <si>
    <t>51</t>
  </si>
  <si>
    <t>办公室01</t>
  </si>
  <si>
    <t>52</t>
  </si>
  <si>
    <t>办公室02</t>
  </si>
  <si>
    <t>53</t>
  </si>
  <si>
    <t>办公室03</t>
  </si>
  <si>
    <t>54</t>
  </si>
  <si>
    <t>办公室04</t>
  </si>
  <si>
    <t>55</t>
  </si>
  <si>
    <t>办公室05</t>
  </si>
  <si>
    <t>56</t>
  </si>
  <si>
    <t>办公室06</t>
  </si>
  <si>
    <t>57</t>
  </si>
  <si>
    <t>8F</t>
  </si>
  <si>
    <t>活动室</t>
  </si>
  <si>
    <t>58</t>
  </si>
  <si>
    <t>茶室</t>
  </si>
  <si>
    <t>59</t>
  </si>
  <si>
    <t>接待室</t>
  </si>
  <si>
    <t>60</t>
  </si>
  <si>
    <t>房间01</t>
  </si>
  <si>
    <t>61</t>
  </si>
  <si>
    <t>房间02</t>
  </si>
  <si>
    <t>62</t>
  </si>
  <si>
    <t>房间03</t>
  </si>
  <si>
    <t>合计</t>
  </si>
  <si>
    <r>
      <rPr>
        <b/>
        <sz val="11"/>
        <rFont val="宋体"/>
        <charset val="134"/>
      </rPr>
      <t>计算依据：</t>
    </r>
  </si>
  <si>
    <t>1、《民用建筑供暖通风与空气调节设计规范》（GB50736-2012）； 2、《通风与空调工程施工质量验收规范》（GB50243-2016）</t>
  </si>
  <si>
    <t>3、《制冷设备、空气分离设备安装工程施工及验收规范》（GB50274-2010）；4、建设单位提供的相关建筑图纸资料；5、设备配置应甲方需求。</t>
  </si>
  <si>
    <r>
      <rPr>
        <b/>
        <sz val="11"/>
        <rFont val="宋体"/>
        <charset val="134"/>
      </rPr>
      <t>设计气象参数：</t>
    </r>
  </si>
  <si>
    <t>1、地理纬度：北纬30°81ˊ；大气压力：冬季991.2Kpa；夏季973.2 Kpa。</t>
  </si>
  <si>
    <t>2、室外计算温度：夏季：室外空气调节计算干球温度 36.5℃；室外空气调节湿球温度 27.3℃。</t>
  </si>
  <si>
    <t xml:space="preserve">                冬季：室外空气调节通风温度  5℃；室外空气调节相对湿度  82% 。</t>
  </si>
  <si>
    <t>3、室内设计参数：夏季：干球温度  26℃；相对湿度  40%-55%；风速 不大于 0.3m/s 。</t>
  </si>
  <si>
    <t xml:space="preserve">                冬季：干球温度  18℃；相对湿度  40%-50%；风速 不大于 0.2m/s 。</t>
  </si>
  <si>
    <t>中央空调【报价清单】</t>
  </si>
  <si>
    <t>项目名称：涵芬楼</t>
  </si>
  <si>
    <t>报价人：    电话：</t>
  </si>
  <si>
    <t xml:space="preserve">报价单位： </t>
  </si>
  <si>
    <t>日期：</t>
  </si>
  <si>
    <r>
      <rPr>
        <b/>
        <sz val="11"/>
        <color rgb="FFFFFFFF"/>
        <rFont val="新宋体"/>
        <charset val="134"/>
      </rPr>
      <t>序号</t>
    </r>
  </si>
  <si>
    <r>
      <rPr>
        <b/>
        <sz val="11"/>
        <color rgb="FFFFFFFF"/>
        <rFont val="新宋体"/>
        <charset val="134"/>
      </rPr>
      <t>名称</t>
    </r>
  </si>
  <si>
    <t>参考图片</t>
  </si>
  <si>
    <r>
      <rPr>
        <b/>
        <sz val="11"/>
        <color rgb="FFFFFFFF"/>
        <rFont val="新宋体"/>
        <charset val="134"/>
      </rPr>
      <t>规格</t>
    </r>
  </si>
  <si>
    <r>
      <rPr>
        <b/>
        <sz val="11"/>
        <color rgb="FFFFFFFF"/>
        <rFont val="新宋体"/>
        <charset val="134"/>
      </rPr>
      <t>单位</t>
    </r>
  </si>
  <si>
    <r>
      <rPr>
        <b/>
        <sz val="11"/>
        <color rgb="FFFFFFFF"/>
        <rFont val="新宋体"/>
        <charset val="134"/>
      </rPr>
      <t>数量</t>
    </r>
  </si>
  <si>
    <t>框采协议单价/元</t>
  </si>
  <si>
    <t>执行合价/元</t>
  </si>
  <si>
    <t>备注（品牌）</t>
  </si>
  <si>
    <t>一</t>
  </si>
  <si>
    <t>空调主机设备</t>
  </si>
  <si>
    <r>
      <rPr>
        <sz val="11"/>
        <rFont val="宋体"/>
        <charset val="134"/>
      </rPr>
      <t>台</t>
    </r>
  </si>
  <si>
    <t>2级能效</t>
  </si>
  <si>
    <t xml:space="preserve"> 2级能效</t>
  </si>
  <si>
    <t>合  计（元）</t>
  </si>
  <si>
    <t>备注：  1、本报价不含空调设备主电源及电源线；</t>
  </si>
  <si>
    <t xml:space="preserve">       2、本报价不含相关土建费用(基础、防水处理、开孔开槽外墙拆除及恢复)；</t>
  </si>
  <si>
    <t xml:space="preserve">       3、天井机出风口由甲方协调装饰方专业木工按我方提供的尺寸在天棚开孔；</t>
  </si>
  <si>
    <t>二</t>
  </si>
  <si>
    <t>据实结算部分</t>
  </si>
  <si>
    <t>规格</t>
  </si>
  <si>
    <t>单位</t>
  </si>
  <si>
    <t>数量</t>
  </si>
  <si>
    <t>执行单价/元</t>
  </si>
  <si>
    <t>合价/元</t>
  </si>
  <si>
    <t>5P冷媒铜管</t>
  </si>
  <si>
    <t>铜管 Φ9.52/Φ15.9</t>
  </si>
  <si>
    <r>
      <rPr>
        <sz val="11"/>
        <rFont val="宋体"/>
        <charset val="134"/>
      </rPr>
      <t>m</t>
    </r>
  </si>
  <si>
    <t>5P铜管保温</t>
  </si>
  <si>
    <t>橡塑保温Φ9.52/Φ15.9</t>
  </si>
  <si>
    <t>5P控制线、信号线</t>
  </si>
  <si>
    <t>BV-5*2.5mm²</t>
  </si>
  <si>
    <t>RVV-4*0.75mm²</t>
  </si>
  <si>
    <t>3P冷媒铜管</t>
  </si>
  <si>
    <t>铜管 Φ6.35/Φ15.9</t>
  </si>
  <si>
    <t>3P铜管保温</t>
  </si>
  <si>
    <t>橡塑保温Φ6.35/Φ15.9</t>
  </si>
  <si>
    <t>3P控制线、信号线</t>
  </si>
  <si>
    <t>BV-3*2.5mm²</t>
  </si>
  <si>
    <t>2P、1.5P冷媒铜管</t>
  </si>
  <si>
    <t>铜管 Φ6.35/Φ12.7</t>
  </si>
  <si>
    <t>2P、1.5P铜管保温</t>
  </si>
  <si>
    <t>橡塑保温Φ6.35/Φ12.7</t>
  </si>
  <si>
    <t>2P、1.5P控制线、信号线</t>
  </si>
  <si>
    <t>下送风风道</t>
  </si>
  <si>
    <t>㎡</t>
  </si>
  <si>
    <t>钻孔</t>
  </si>
  <si>
    <t>个</t>
  </si>
  <si>
    <r>
      <rPr>
        <sz val="6"/>
        <color rgb="FF000000"/>
        <rFont val="Times New Roman"/>
        <charset val="204"/>
      </rPr>
      <t>3F</t>
    </r>
    <r>
      <rPr>
        <sz val="6"/>
        <color rgb="FF000000"/>
        <rFont val="宋体"/>
        <charset val="204"/>
      </rPr>
      <t>风管机冷凝水钻孔</t>
    </r>
  </si>
  <si>
    <t>室外机支架</t>
  </si>
  <si>
    <t>Q≥2P</t>
  </si>
  <si>
    <t>套</t>
  </si>
  <si>
    <t>Q≤2P</t>
  </si>
  <si>
    <t>风管机冷凝水排水</t>
  </si>
  <si>
    <t>pvc</t>
  </si>
  <si>
    <t>m</t>
  </si>
  <si>
    <t>室外冷凝水排水</t>
  </si>
  <si>
    <t>工程总造价：</t>
  </si>
  <si>
    <t>一设备部分+二据实结算部分</t>
  </si>
  <si>
    <t>工程总造价：（大写）</t>
  </si>
  <si>
    <t>Air Clean新风系统报价明细</t>
  </si>
  <si>
    <t>序号</t>
  </si>
  <si>
    <t>房间名称</t>
  </si>
  <si>
    <t>面积（㎡）</t>
  </si>
  <si>
    <t>层高（m）</t>
  </si>
  <si>
    <t>换气次数</t>
  </si>
  <si>
    <t>新风量（m³/h）</t>
  </si>
  <si>
    <t>设备名称</t>
  </si>
  <si>
    <t>型号规格</t>
  </si>
  <si>
    <t>风量（m³）</t>
  </si>
  <si>
    <t>房间1</t>
  </si>
  <si>
    <t>接待厅</t>
  </si>
  <si>
    <t>房间2</t>
  </si>
  <si>
    <t>房间3</t>
  </si>
  <si>
    <t>房间4</t>
  </si>
  <si>
    <t>房间5</t>
  </si>
  <si>
    <t>房间6</t>
  </si>
  <si>
    <t>房间7</t>
  </si>
  <si>
    <t>房间8</t>
  </si>
  <si>
    <t>房间9</t>
  </si>
  <si>
    <t>房间10</t>
  </si>
  <si>
    <t>房间11</t>
  </si>
  <si>
    <t>房间12</t>
  </si>
  <si>
    <t>房间13</t>
  </si>
  <si>
    <t>房间14</t>
  </si>
  <si>
    <t>房间15</t>
  </si>
  <si>
    <t>房间16</t>
  </si>
  <si>
    <t>房间17</t>
  </si>
  <si>
    <t>房间18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</si>
</sst>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F800]dddd\,\ mmmm\ dd\,\ yyyy"/>
    <numFmt numFmtId="178" formatCode="0.00_);[Red]\(0.00\)"/>
    <numFmt numFmtId="179" formatCode="0.00_ "/>
    <numFmt numFmtId="180" formatCode="0_);[Red]\(0\)"/>
    <numFmt numFmtId="181" formatCode="0;[Red]0"/>
  </numFmts>
  <fonts count="48">
    <font>
      <sz val="11"/>
      <color theme="1"/>
      <name val="宋体"/>
      <charset val="134"/>
      <scheme val="minor"/>
    </font>
    <font>
      <b/>
      <sz val="16"/>
      <name val="宋体"/>
      <charset val="134"/>
    </font>
    <font>
      <sz val="11"/>
      <name val="宋体"/>
      <charset val="134"/>
    </font>
    <font>
      <sz val="12"/>
      <name val="宋体"/>
      <charset val="134"/>
    </font>
    <font>
      <sz val="12"/>
      <color rgb="FF000000"/>
      <name val="宋体"/>
      <charset val="134"/>
    </font>
    <font>
      <sz val="10"/>
      <color rgb="FF000000"/>
      <name val="Times New Roman"/>
      <charset val="204"/>
    </font>
    <font>
      <b/>
      <sz val="10"/>
      <color rgb="FF000000"/>
      <name val="Times New Roman"/>
      <charset val="134"/>
    </font>
    <font>
      <b/>
      <sz val="18"/>
      <name val="新宋体"/>
      <charset val="134"/>
    </font>
    <font>
      <b/>
      <sz val="11"/>
      <name val="新宋体"/>
      <charset val="134"/>
    </font>
    <font>
      <b/>
      <sz val="11"/>
      <color rgb="FFFFFFFF"/>
      <name val="新宋体"/>
      <charset val="134"/>
    </font>
    <font>
      <b/>
      <sz val="12"/>
      <name val="宋体"/>
      <charset val="134"/>
    </font>
    <font>
      <b/>
      <sz val="11"/>
      <color rgb="FF000000"/>
      <name val="宋体"/>
      <charset val="134"/>
    </font>
    <font>
      <sz val="11"/>
      <color rgb="FF000000"/>
      <name val="宋体"/>
      <charset val="134"/>
    </font>
    <font>
      <sz val="12"/>
      <color rgb="FF000000"/>
      <name val="宋体"/>
      <charset val="134"/>
      <scheme val="minor"/>
    </font>
    <font>
      <b/>
      <sz val="11"/>
      <name val="宋体"/>
      <charset val="134"/>
    </font>
    <font>
      <b/>
      <sz val="12"/>
      <color rgb="FF000000"/>
      <name val="宋体"/>
      <charset val="134"/>
      <scheme val="minor"/>
    </font>
    <font>
      <b/>
      <sz val="11"/>
      <color theme="0"/>
      <name val="新宋体"/>
      <charset val="134"/>
    </font>
    <font>
      <sz val="10"/>
      <color rgb="FF000000"/>
      <name val="宋体"/>
      <charset val="204"/>
    </font>
    <font>
      <b/>
      <sz val="12"/>
      <color rgb="FF000000"/>
      <name val="宋体"/>
      <charset val="134"/>
    </font>
    <font>
      <b/>
      <sz val="12"/>
      <color rgb="FF000000"/>
      <name val="Times New Roman"/>
      <charset val="134"/>
    </font>
    <font>
      <sz val="6"/>
      <color rgb="FF000000"/>
      <name val="Times New Roman"/>
      <charset val="204"/>
    </font>
    <font>
      <b/>
      <sz val="20"/>
      <name val="宋体"/>
      <charset val="134"/>
    </font>
    <font>
      <b/>
      <sz val="12"/>
      <color rgb="FFFF0000"/>
      <name val="宋体"/>
      <charset val="134"/>
    </font>
    <font>
      <b/>
      <sz val="10"/>
      <color rgb="FF000000"/>
      <name val="Times New Roman"/>
      <charset val="20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color rgb="FF000000"/>
      <name val="宋体"/>
      <charset val="204"/>
    </font>
    <font>
      <vertAlign val="subscript"/>
      <sz val="12"/>
      <name val="宋体"/>
      <charset val="134"/>
    </font>
    <font>
      <sz val="7.5"/>
      <name val="宋体"/>
      <charset val="134"/>
    </font>
    <font>
      <vertAlign val="superscript"/>
      <sz val="12"/>
      <name val="宋体"/>
      <charset val="134"/>
    </font>
  </fonts>
  <fills count="36">
    <fill>
      <patternFill patternType="none"/>
    </fill>
    <fill>
      <patternFill patternType="gray125"/>
    </fill>
    <fill>
      <patternFill patternType="solid">
        <fgColor rgb="FFC5E3EC"/>
        <bgColor indexed="64"/>
      </patternFill>
    </fill>
    <fill>
      <patternFill patternType="solid">
        <fgColor rgb="FF4F81BC"/>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6" borderId="9" applyNumberFormat="0" applyAlignment="0" applyProtection="0">
      <alignment vertical="center"/>
    </xf>
    <xf numFmtId="0" fontId="34" fillId="7" borderId="10" applyNumberFormat="0" applyAlignment="0" applyProtection="0">
      <alignment vertical="center"/>
    </xf>
    <xf numFmtId="0" fontId="35" fillId="7" borderId="9" applyNumberFormat="0" applyAlignment="0" applyProtection="0">
      <alignment vertical="center"/>
    </xf>
    <xf numFmtId="0" fontId="36" fillId="8"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3" fillId="0" borderId="0"/>
    <xf numFmtId="0" fontId="3" fillId="0" borderId="0"/>
  </cellStyleXfs>
  <cellXfs count="77">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horizontal="center" vertical="top"/>
    </xf>
    <xf numFmtId="0" fontId="7" fillId="2"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177" fontId="8" fillId="2" borderId="1" xfId="0" applyNumberFormat="1" applyFont="1" applyFill="1" applyBorder="1" applyAlignment="1">
      <alignment horizontal="left" vertical="center" wrapText="1"/>
    </xf>
    <xf numFmtId="177" fontId="8"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shrinkToFit="1"/>
    </xf>
    <xf numFmtId="178"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 fontId="15" fillId="0" borderId="1" xfId="0" applyNumberFormat="1" applyFont="1" applyFill="1" applyBorder="1" applyAlignment="1">
      <alignment horizontal="center" vertical="center" shrinkToFit="1"/>
    </xf>
    <xf numFmtId="178" fontId="1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1" xfId="0" applyFont="1" applyFill="1" applyBorder="1" applyAlignment="1">
      <alignment horizontal="center" vertical="top"/>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1" fontId="2" fillId="0" borderId="1" xfId="0" applyNumberFormat="1" applyFont="1" applyFill="1" applyBorder="1" applyAlignment="1">
      <alignment horizontal="center" vertical="center" shrinkToFit="1"/>
    </xf>
    <xf numFmtId="178" fontId="13"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top"/>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179" fontId="19" fillId="0" borderId="1" xfId="0" applyNumberFormat="1" applyFont="1" applyFill="1" applyBorder="1" applyAlignment="1">
      <alignment horizontal="center" vertical="center"/>
    </xf>
    <xf numFmtId="0" fontId="20" fillId="0" borderId="1" xfId="0" applyFont="1" applyFill="1" applyBorder="1" applyAlignment="1">
      <alignment horizontal="center" vertical="top"/>
    </xf>
    <xf numFmtId="0" fontId="21" fillId="0" borderId="5" xfId="0" applyFont="1" applyFill="1" applyBorder="1" applyAlignment="1">
      <alignment horizontal="center" vertical="top" wrapText="1"/>
    </xf>
    <xf numFmtId="0" fontId="21" fillId="0" borderId="0" xfId="0" applyFont="1" applyFill="1" applyAlignment="1">
      <alignment horizontal="center"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shrinkToFit="1"/>
    </xf>
    <xf numFmtId="1" fontId="4" fillId="0" borderId="1"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0" fontId="3" fillId="4"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shrinkToFit="1"/>
    </xf>
    <xf numFmtId="1" fontId="4" fillId="4" borderId="1" xfId="0" applyNumberFormat="1" applyFont="1" applyFill="1" applyBorder="1" applyAlignment="1">
      <alignment horizontal="center" vertical="center" shrinkToFit="1"/>
    </xf>
    <xf numFmtId="180" fontId="4" fillId="4" borderId="1" xfId="0" applyNumberFormat="1" applyFont="1" applyFill="1" applyBorder="1" applyAlignment="1">
      <alignment horizontal="center" vertical="center" shrinkToFit="1"/>
    </xf>
    <xf numFmtId="0" fontId="5"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181" fontId="22" fillId="0" borderId="2" xfId="0" applyNumberFormat="1" applyFont="1" applyFill="1" applyBorder="1" applyAlignment="1">
      <alignment horizontal="center" vertical="center" shrinkToFit="1"/>
    </xf>
    <xf numFmtId="0" fontId="23" fillId="0" borderId="2" xfId="0" applyFont="1" applyFill="1" applyBorder="1" applyAlignment="1">
      <alignment horizontal="center" vertical="center" wrapText="1"/>
    </xf>
    <xf numFmtId="180" fontId="22" fillId="0" borderId="2" xfId="0" applyNumberFormat="1" applyFont="1" applyFill="1" applyBorder="1" applyAlignment="1">
      <alignment horizontal="center" vertical="center" shrinkToFit="1"/>
    </xf>
    <xf numFmtId="0" fontId="24" fillId="0" borderId="1" xfId="0" applyFont="1" applyFill="1" applyBorder="1" applyAlignment="1">
      <alignment horizontal="left" vertical="center" wrapText="1"/>
    </xf>
    <xf numFmtId="0" fontId="23" fillId="0" borderId="2" xfId="0" applyFont="1" applyFill="1" applyBorder="1" applyAlignment="1">
      <alignment horizontal="left"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7_" xfId="49"/>
    <cellStyle name="常规 1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NULL" TargetMode="External"/><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229621</xdr:colOff>
      <xdr:row>16</xdr:row>
      <xdr:rowOff>49696</xdr:rowOff>
    </xdr:from>
    <xdr:to>
      <xdr:col>2</xdr:col>
      <xdr:colOff>1458981</xdr:colOff>
      <xdr:row>19</xdr:row>
      <xdr:rowOff>121451</xdr:rowOff>
    </xdr:to>
    <xdr:pic>
      <xdr:nvPicPr>
        <xdr:cNvPr id="2" name="image6.jpe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343785" y="6612890"/>
          <a:ext cx="1229360" cy="776605"/>
        </a:xfrm>
        <a:prstGeom prst="rect">
          <a:avLst/>
        </a:prstGeom>
      </xdr:spPr>
    </xdr:pic>
    <xdr:clientData/>
  </xdr:twoCellAnchor>
  <xdr:twoCellAnchor editAs="oneCell">
    <xdr:from>
      <xdr:col>2</xdr:col>
      <xdr:colOff>101462</xdr:colOff>
      <xdr:row>21</xdr:row>
      <xdr:rowOff>91108</xdr:rowOff>
    </xdr:from>
    <xdr:to>
      <xdr:col>3</xdr:col>
      <xdr:colOff>65902</xdr:colOff>
      <xdr:row>25</xdr:row>
      <xdr:rowOff>311453</xdr:rowOff>
    </xdr:to>
    <xdr:pic>
      <xdr:nvPicPr>
        <xdr:cNvPr id="3" name="image7.jpe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2215515" y="7720965"/>
          <a:ext cx="1612900" cy="1106170"/>
        </a:xfrm>
        <a:prstGeom prst="rect">
          <a:avLst/>
        </a:prstGeom>
      </xdr:spPr>
    </xdr:pic>
    <xdr:clientData/>
  </xdr:twoCellAnchor>
  <xdr:twoCellAnchor editAs="oneCell">
    <xdr:from>
      <xdr:col>2</xdr:col>
      <xdr:colOff>411480</xdr:colOff>
      <xdr:row>6</xdr:row>
      <xdr:rowOff>358140</xdr:rowOff>
    </xdr:from>
    <xdr:to>
      <xdr:col>2</xdr:col>
      <xdr:colOff>1038225</xdr:colOff>
      <xdr:row>9</xdr:row>
      <xdr:rowOff>46990</xdr:rowOff>
    </xdr:to>
    <xdr:pic>
      <xdr:nvPicPr>
        <xdr:cNvPr id="4" name="图片 3"/>
        <xdr:cNvPicPr>
          <a:picLocks noChangeAspect="1"/>
        </xdr:cNvPicPr>
      </xdr:nvPicPr>
      <xdr:blipFill>
        <a:blip r:embed="rId3" r:link="rId4"/>
        <a:srcRect l="34012" t="4254" r="35789" b="3709"/>
        <a:stretch>
          <a:fillRect/>
        </a:stretch>
      </xdr:blipFill>
      <xdr:spPr>
        <a:xfrm>
          <a:off x="2526030" y="2696210"/>
          <a:ext cx="626745" cy="1898650"/>
        </a:xfrm>
        <a:prstGeom prst="rect">
          <a:avLst/>
        </a:prstGeom>
        <a:noFill/>
        <a:ln>
          <a:noFill/>
        </a:ln>
      </xdr:spPr>
    </xdr:pic>
    <xdr:clientData/>
  </xdr:twoCellAnchor>
  <xdr:twoCellAnchor editAs="oneCell">
    <xdr:from>
      <xdr:col>2</xdr:col>
      <xdr:colOff>175260</xdr:colOff>
      <xdr:row>9</xdr:row>
      <xdr:rowOff>22860</xdr:rowOff>
    </xdr:from>
    <xdr:to>
      <xdr:col>2</xdr:col>
      <xdr:colOff>1408430</xdr:colOff>
      <xdr:row>9</xdr:row>
      <xdr:rowOff>640080</xdr:rowOff>
    </xdr:to>
    <xdr:pic>
      <xdr:nvPicPr>
        <xdr:cNvPr id="6" name="图片 5"/>
        <xdr:cNvPicPr>
          <a:picLocks noChangeAspect="1"/>
        </xdr:cNvPicPr>
      </xdr:nvPicPr>
      <xdr:blipFill>
        <a:blip r:embed="rId5" r:link="rId4"/>
        <a:srcRect l="6706" t="27014" r="7338" b="29777"/>
        <a:stretch>
          <a:fillRect/>
        </a:stretch>
      </xdr:blipFill>
      <xdr:spPr>
        <a:xfrm>
          <a:off x="2289810" y="4570730"/>
          <a:ext cx="1233170" cy="617220"/>
        </a:xfrm>
        <a:prstGeom prst="rect">
          <a:avLst/>
        </a:prstGeom>
        <a:noFill/>
        <a:ln>
          <a:noFill/>
        </a:ln>
      </xdr:spPr>
    </xdr:pic>
    <xdr:clientData/>
  </xdr:twoCellAnchor>
  <xdr:twoCellAnchor editAs="oneCell">
    <xdr:from>
      <xdr:col>2</xdr:col>
      <xdr:colOff>31750</xdr:colOff>
      <xdr:row>5</xdr:row>
      <xdr:rowOff>229235</xdr:rowOff>
    </xdr:from>
    <xdr:to>
      <xdr:col>2</xdr:col>
      <xdr:colOff>1478915</xdr:colOff>
      <xdr:row>6</xdr:row>
      <xdr:rowOff>80010</xdr:rowOff>
    </xdr:to>
    <xdr:pic>
      <xdr:nvPicPr>
        <xdr:cNvPr id="7" name="图片 6"/>
        <xdr:cNvPicPr>
          <a:picLocks noChangeAspect="1"/>
        </xdr:cNvPicPr>
      </xdr:nvPicPr>
      <xdr:blipFill>
        <a:blip r:embed="rId6"/>
        <a:stretch>
          <a:fillRect/>
        </a:stretch>
      </xdr:blipFill>
      <xdr:spPr>
        <a:xfrm>
          <a:off x="2146300" y="1830705"/>
          <a:ext cx="1447165" cy="5873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9"/>
  <sheetViews>
    <sheetView topLeftCell="A51" workbookViewId="0">
      <selection activeCell="A1" sqref="A1:N1"/>
    </sheetView>
  </sheetViews>
  <sheetFormatPr defaultColWidth="6.75" defaultRowHeight="12.75"/>
  <cols>
    <col min="1" max="1" width="5.75" style="14" customWidth="1"/>
    <col min="2" max="2" width="4.5" style="14" customWidth="1"/>
    <col min="3" max="3" width="5.5" style="14" customWidth="1"/>
    <col min="4" max="4" width="19.25" style="14" customWidth="1"/>
    <col min="5" max="5" width="9.63333333333333" style="14" customWidth="1"/>
    <col min="6" max="6" width="10.1333333333333" style="14" customWidth="1"/>
    <col min="7" max="8" width="10.6333333333333" style="14" customWidth="1"/>
    <col min="9" max="9" width="18.5" style="14" customWidth="1"/>
    <col min="10" max="10" width="12.25" style="14" customWidth="1"/>
    <col min="11" max="11" width="9.63333333333333" style="14" customWidth="1"/>
    <col min="12" max="12" width="10.8833333333333" style="14" customWidth="1"/>
    <col min="13" max="13" width="10.25" style="14" customWidth="1"/>
    <col min="14" max="14" width="11.3333333333333" style="14" customWidth="1"/>
    <col min="15" max="16" width="9.75" style="14"/>
    <col min="17" max="17" width="6.75" style="14"/>
    <col min="18" max="18" width="9" style="14"/>
    <col min="19" max="19" width="6.75" style="14"/>
    <col min="20" max="20" width="9.75" style="14"/>
    <col min="21" max="16384" width="6.75" style="14"/>
  </cols>
  <sheetData>
    <row r="1" s="14" customFormat="1" ht="36" customHeight="1" spans="1:14">
      <c r="A1" s="51" t="s">
        <v>0</v>
      </c>
      <c r="B1" s="52"/>
      <c r="C1" s="52"/>
      <c r="D1" s="52"/>
      <c r="E1" s="52"/>
      <c r="F1" s="52"/>
      <c r="G1" s="52"/>
      <c r="H1" s="52"/>
      <c r="I1" s="52"/>
      <c r="J1" s="52"/>
      <c r="K1" s="52"/>
      <c r="L1" s="52"/>
      <c r="M1" s="52"/>
      <c r="N1" s="52"/>
    </row>
    <row r="2" s="14" customFormat="1" ht="14.25" spans="1:14">
      <c r="A2" s="6" t="s">
        <v>1</v>
      </c>
      <c r="B2" s="6" t="s">
        <v>2</v>
      </c>
      <c r="C2" s="6" t="s">
        <v>3</v>
      </c>
      <c r="D2" s="6" t="s">
        <v>4</v>
      </c>
      <c r="E2" s="53" t="s">
        <v>5</v>
      </c>
      <c r="F2" s="53" t="s">
        <v>6</v>
      </c>
      <c r="G2" s="53" t="s">
        <v>7</v>
      </c>
      <c r="H2" s="6" t="s">
        <v>8</v>
      </c>
      <c r="I2" s="6" t="s">
        <v>9</v>
      </c>
      <c r="J2" s="53" t="s">
        <v>10</v>
      </c>
      <c r="K2" s="53" t="s">
        <v>11</v>
      </c>
      <c r="L2" s="53" t="s">
        <v>12</v>
      </c>
      <c r="M2" s="53" t="s">
        <v>13</v>
      </c>
      <c r="N2" s="6" t="s">
        <v>14</v>
      </c>
    </row>
    <row r="3" s="14" customFormat="1" ht="16.5" spans="1:14">
      <c r="A3" s="6"/>
      <c r="B3" s="6"/>
      <c r="C3" s="6"/>
      <c r="D3" s="6"/>
      <c r="E3" s="54" t="s">
        <v>15</v>
      </c>
      <c r="F3" s="53" t="s">
        <v>16</v>
      </c>
      <c r="G3" s="53" t="s">
        <v>17</v>
      </c>
      <c r="H3" s="6"/>
      <c r="I3" s="6"/>
      <c r="J3" s="53" t="s">
        <v>18</v>
      </c>
      <c r="K3" s="53" t="s">
        <v>17</v>
      </c>
      <c r="L3" s="53" t="s">
        <v>17</v>
      </c>
      <c r="M3" s="53" t="s">
        <v>16</v>
      </c>
      <c r="N3" s="6"/>
    </row>
    <row r="4" s="14" customFormat="1" ht="14.25" spans="1:14">
      <c r="A4" s="6"/>
      <c r="B4" s="55" t="s">
        <v>19</v>
      </c>
      <c r="C4" s="56" t="s">
        <v>20</v>
      </c>
      <c r="D4" s="6" t="s">
        <v>21</v>
      </c>
      <c r="E4" s="57">
        <v>32.92</v>
      </c>
      <c r="F4" s="58">
        <v>220</v>
      </c>
      <c r="G4" s="59">
        <f t="shared" ref="G4:G13" si="0">F4*E4</f>
        <v>7242.4</v>
      </c>
      <c r="H4" s="59" t="s">
        <v>22</v>
      </c>
      <c r="I4" s="6" t="s">
        <v>23</v>
      </c>
      <c r="J4" s="58">
        <v>1</v>
      </c>
      <c r="K4" s="58">
        <v>7200</v>
      </c>
      <c r="L4" s="58">
        <f t="shared" ref="L4:L13" si="1">K4*J4</f>
        <v>7200</v>
      </c>
      <c r="M4" s="58">
        <f t="shared" ref="M4:M13" si="2">ROUND(L4/E4,0)</f>
        <v>219</v>
      </c>
      <c r="N4" s="66"/>
    </row>
    <row r="5" s="14" customFormat="1" ht="14.25" spans="1:14">
      <c r="A5" s="6"/>
      <c r="B5" s="55" t="s">
        <v>24</v>
      </c>
      <c r="C5" s="56" t="s">
        <v>20</v>
      </c>
      <c r="D5" s="6" t="s">
        <v>25</v>
      </c>
      <c r="E5" s="57">
        <v>132</v>
      </c>
      <c r="F5" s="58">
        <v>250</v>
      </c>
      <c r="G5" s="59">
        <f t="shared" si="0"/>
        <v>33000</v>
      </c>
      <c r="H5" s="59" t="s">
        <v>26</v>
      </c>
      <c r="I5" s="6" t="s">
        <v>27</v>
      </c>
      <c r="J5" s="58">
        <v>3</v>
      </c>
      <c r="K5" s="58">
        <v>12000</v>
      </c>
      <c r="L5" s="58">
        <f t="shared" si="1"/>
        <v>36000</v>
      </c>
      <c r="M5" s="58">
        <f t="shared" si="2"/>
        <v>273</v>
      </c>
      <c r="N5" s="66"/>
    </row>
    <row r="6" s="14" customFormat="1" ht="14.25" spans="1:14">
      <c r="A6" s="6"/>
      <c r="B6" s="55" t="s">
        <v>28</v>
      </c>
      <c r="C6" s="56" t="s">
        <v>20</v>
      </c>
      <c r="D6" s="6" t="s">
        <v>21</v>
      </c>
      <c r="E6" s="57">
        <v>43.93</v>
      </c>
      <c r="F6" s="58">
        <v>220</v>
      </c>
      <c r="G6" s="59">
        <f t="shared" si="0"/>
        <v>9664.6</v>
      </c>
      <c r="H6" s="59" t="s">
        <v>22</v>
      </c>
      <c r="I6" s="6" t="s">
        <v>23</v>
      </c>
      <c r="J6" s="58">
        <v>1</v>
      </c>
      <c r="K6" s="58">
        <v>7200</v>
      </c>
      <c r="L6" s="58">
        <f t="shared" si="1"/>
        <v>7200</v>
      </c>
      <c r="M6" s="58">
        <f t="shared" si="2"/>
        <v>164</v>
      </c>
      <c r="N6" s="66"/>
    </row>
    <row r="7" s="14" customFormat="1" ht="36" spans="1:14">
      <c r="A7" s="6"/>
      <c r="B7" s="55" t="s">
        <v>29</v>
      </c>
      <c r="C7" s="56" t="s">
        <v>20</v>
      </c>
      <c r="D7" s="6" t="s">
        <v>30</v>
      </c>
      <c r="E7" s="57">
        <v>52.27</v>
      </c>
      <c r="F7" s="58">
        <v>200</v>
      </c>
      <c r="G7" s="59">
        <f t="shared" si="0"/>
        <v>10454</v>
      </c>
      <c r="H7" s="59" t="s">
        <v>26</v>
      </c>
      <c r="I7" s="6" t="s">
        <v>27</v>
      </c>
      <c r="J7" s="58">
        <v>1</v>
      </c>
      <c r="K7" s="58">
        <v>12000</v>
      </c>
      <c r="L7" s="58">
        <f t="shared" si="1"/>
        <v>12000</v>
      </c>
      <c r="M7" s="58">
        <f t="shared" si="2"/>
        <v>230</v>
      </c>
      <c r="N7" s="67" t="s">
        <v>31</v>
      </c>
    </row>
    <row r="8" s="14" customFormat="1" ht="14.25" spans="1:14">
      <c r="A8" s="6"/>
      <c r="B8" s="55" t="s">
        <v>32</v>
      </c>
      <c r="C8" s="56" t="s">
        <v>20</v>
      </c>
      <c r="D8" s="6" t="s">
        <v>33</v>
      </c>
      <c r="E8" s="57">
        <v>36.14</v>
      </c>
      <c r="F8" s="58">
        <v>220</v>
      </c>
      <c r="G8" s="59">
        <f t="shared" si="0"/>
        <v>7950.8</v>
      </c>
      <c r="H8" s="59" t="s">
        <v>22</v>
      </c>
      <c r="I8" s="6" t="s">
        <v>23</v>
      </c>
      <c r="J8" s="58">
        <v>1</v>
      </c>
      <c r="K8" s="58">
        <v>7200</v>
      </c>
      <c r="L8" s="58">
        <f t="shared" si="1"/>
        <v>7200</v>
      </c>
      <c r="M8" s="58">
        <f t="shared" si="2"/>
        <v>199</v>
      </c>
      <c r="N8" s="67" t="s">
        <v>34</v>
      </c>
    </row>
    <row r="9" s="14" customFormat="1" ht="14.25" spans="1:14">
      <c r="A9" s="6"/>
      <c r="B9" s="55" t="s">
        <v>35</v>
      </c>
      <c r="C9" s="56" t="s">
        <v>20</v>
      </c>
      <c r="D9" s="6" t="s">
        <v>36</v>
      </c>
      <c r="E9" s="57">
        <v>44.26</v>
      </c>
      <c r="F9" s="58">
        <v>220</v>
      </c>
      <c r="G9" s="59">
        <f t="shared" si="0"/>
        <v>9737.2</v>
      </c>
      <c r="H9" s="59" t="s">
        <v>22</v>
      </c>
      <c r="I9" s="6" t="s">
        <v>23</v>
      </c>
      <c r="J9" s="58">
        <v>1</v>
      </c>
      <c r="K9" s="58">
        <v>7200</v>
      </c>
      <c r="L9" s="58">
        <f t="shared" si="1"/>
        <v>7200</v>
      </c>
      <c r="M9" s="58">
        <f t="shared" si="2"/>
        <v>163</v>
      </c>
      <c r="N9" s="66"/>
    </row>
    <row r="10" s="14" customFormat="1" ht="24" spans="1:14">
      <c r="A10" s="6"/>
      <c r="B10" s="55" t="s">
        <v>37</v>
      </c>
      <c r="C10" s="56" t="s">
        <v>20</v>
      </c>
      <c r="D10" s="6" t="s">
        <v>38</v>
      </c>
      <c r="E10" s="57">
        <v>15.23</v>
      </c>
      <c r="F10" s="58">
        <v>220</v>
      </c>
      <c r="G10" s="59">
        <f t="shared" si="0"/>
        <v>3350.6</v>
      </c>
      <c r="H10" s="59" t="s">
        <v>39</v>
      </c>
      <c r="I10" s="6" t="s">
        <v>40</v>
      </c>
      <c r="J10" s="58">
        <v>1</v>
      </c>
      <c r="K10" s="58">
        <v>3500</v>
      </c>
      <c r="L10" s="58">
        <f t="shared" si="1"/>
        <v>3500</v>
      </c>
      <c r="M10" s="58">
        <f t="shared" si="2"/>
        <v>230</v>
      </c>
      <c r="N10" s="67" t="s">
        <v>41</v>
      </c>
    </row>
    <row r="11" s="14" customFormat="1" ht="14.25" spans="1:14">
      <c r="A11" s="6"/>
      <c r="B11" s="55" t="s">
        <v>42</v>
      </c>
      <c r="C11" s="56" t="s">
        <v>20</v>
      </c>
      <c r="D11" s="6" t="s">
        <v>21</v>
      </c>
      <c r="E11" s="57">
        <v>19.85</v>
      </c>
      <c r="F11" s="58">
        <v>220</v>
      </c>
      <c r="G11" s="59">
        <f t="shared" si="0"/>
        <v>4367</v>
      </c>
      <c r="H11" s="59" t="s">
        <v>43</v>
      </c>
      <c r="I11" s="6" t="s">
        <v>44</v>
      </c>
      <c r="J11" s="58">
        <v>1</v>
      </c>
      <c r="K11" s="58">
        <v>5000</v>
      </c>
      <c r="L11" s="58">
        <f t="shared" si="1"/>
        <v>5000</v>
      </c>
      <c r="M11" s="58">
        <f t="shared" si="2"/>
        <v>252</v>
      </c>
      <c r="N11" s="66"/>
    </row>
    <row r="12" s="14" customFormat="1" ht="14.25" spans="1:14">
      <c r="A12" s="6"/>
      <c r="B12" s="55" t="s">
        <v>45</v>
      </c>
      <c r="C12" s="56" t="s">
        <v>20</v>
      </c>
      <c r="D12" s="6" t="s">
        <v>21</v>
      </c>
      <c r="E12" s="57">
        <v>19.85</v>
      </c>
      <c r="F12" s="58">
        <v>220</v>
      </c>
      <c r="G12" s="59">
        <f t="shared" si="0"/>
        <v>4367</v>
      </c>
      <c r="H12" s="59" t="s">
        <v>43</v>
      </c>
      <c r="I12" s="6" t="s">
        <v>44</v>
      </c>
      <c r="J12" s="58">
        <v>1</v>
      </c>
      <c r="K12" s="58">
        <v>5000</v>
      </c>
      <c r="L12" s="58">
        <f t="shared" si="1"/>
        <v>5000</v>
      </c>
      <c r="M12" s="58">
        <f t="shared" si="2"/>
        <v>252</v>
      </c>
      <c r="N12" s="66"/>
    </row>
    <row r="13" s="14" customFormat="1" ht="24" spans="1:14">
      <c r="A13" s="6"/>
      <c r="B13" s="55" t="s">
        <v>46</v>
      </c>
      <c r="C13" s="56" t="s">
        <v>20</v>
      </c>
      <c r="D13" s="6" t="s">
        <v>47</v>
      </c>
      <c r="E13" s="57">
        <v>15.23</v>
      </c>
      <c r="F13" s="58">
        <v>220</v>
      </c>
      <c r="G13" s="59">
        <f t="shared" si="0"/>
        <v>3350.6</v>
      </c>
      <c r="H13" s="59" t="s">
        <v>39</v>
      </c>
      <c r="I13" s="6" t="s">
        <v>40</v>
      </c>
      <c r="J13" s="58">
        <v>1</v>
      </c>
      <c r="K13" s="58">
        <v>3500</v>
      </c>
      <c r="L13" s="58">
        <f t="shared" si="1"/>
        <v>3500</v>
      </c>
      <c r="M13" s="58">
        <f t="shared" si="2"/>
        <v>230</v>
      </c>
      <c r="N13" s="67" t="s">
        <v>41</v>
      </c>
    </row>
    <row r="14" s="14" customFormat="1" ht="14.25" spans="1:14">
      <c r="A14" s="6" t="s">
        <v>48</v>
      </c>
      <c r="B14" s="55"/>
      <c r="C14" s="56" t="s">
        <v>20</v>
      </c>
      <c r="D14" s="6"/>
      <c r="E14" s="57">
        <f>SUM(E4:E13)</f>
        <v>411.68</v>
      </c>
      <c r="F14" s="58"/>
      <c r="G14" s="59">
        <f>SUM(G4:G13)</f>
        <v>93484.2</v>
      </c>
      <c r="H14" s="59"/>
      <c r="I14" s="6"/>
      <c r="J14" s="58">
        <f>SUM(J4:J13)</f>
        <v>12</v>
      </c>
      <c r="K14" s="58"/>
      <c r="L14" s="58">
        <f>SUM(L4:L13)</f>
        <v>93800</v>
      </c>
      <c r="M14" s="58"/>
      <c r="N14" s="66"/>
    </row>
    <row r="15" s="14" customFormat="1" ht="14.25" spans="1:14">
      <c r="A15" s="6"/>
      <c r="B15" s="55"/>
      <c r="C15" s="56"/>
      <c r="D15" s="6"/>
      <c r="E15" s="57"/>
      <c r="F15" s="58"/>
      <c r="G15" s="59"/>
      <c r="H15" s="59"/>
      <c r="I15" s="6"/>
      <c r="J15" s="58"/>
      <c r="K15" s="58"/>
      <c r="L15" s="58"/>
      <c r="M15" s="58"/>
      <c r="N15" s="66"/>
    </row>
    <row r="16" s="14" customFormat="1" ht="14.25" spans="1:14">
      <c r="A16" s="60"/>
      <c r="B16" s="61" t="s">
        <v>49</v>
      </c>
      <c r="C16" s="62" t="s">
        <v>50</v>
      </c>
      <c r="D16" s="60" t="s">
        <v>51</v>
      </c>
      <c r="E16" s="63">
        <v>620.65</v>
      </c>
      <c r="F16" s="64">
        <v>250</v>
      </c>
      <c r="G16" s="65">
        <f>F16*E16</f>
        <v>155162.5</v>
      </c>
      <c r="H16" s="65" t="s">
        <v>52</v>
      </c>
      <c r="I16" s="60" t="s">
        <v>53</v>
      </c>
      <c r="J16" s="64">
        <v>10</v>
      </c>
      <c r="K16" s="64">
        <v>12000</v>
      </c>
      <c r="L16" s="64">
        <f>K16*J16</f>
        <v>120000</v>
      </c>
      <c r="M16" s="64">
        <f>ROUND(L16/E16,0)</f>
        <v>193</v>
      </c>
      <c r="N16" s="68"/>
    </row>
    <row r="17" s="14" customFormat="1" ht="14.25" spans="1:14">
      <c r="A17" s="6" t="s">
        <v>48</v>
      </c>
      <c r="B17" s="55"/>
      <c r="C17" s="56" t="s">
        <v>50</v>
      </c>
      <c r="D17" s="6"/>
      <c r="E17" s="57">
        <f>SUM(E16:E16)</f>
        <v>620.65</v>
      </c>
      <c r="F17" s="58"/>
      <c r="G17" s="59">
        <f>SUM(G16:G16)</f>
        <v>155162.5</v>
      </c>
      <c r="H17" s="59"/>
      <c r="I17" s="6"/>
      <c r="J17" s="58">
        <f>SUM(J16:J16)</f>
        <v>10</v>
      </c>
      <c r="K17" s="58"/>
      <c r="L17" s="58">
        <f>SUM(L16:L16)</f>
        <v>120000</v>
      </c>
      <c r="M17" s="58"/>
      <c r="N17" s="66"/>
    </row>
    <row r="18" s="14" customFormat="1" ht="14.25" spans="1:14">
      <c r="A18" s="6"/>
      <c r="B18" s="55"/>
      <c r="C18" s="56"/>
      <c r="D18" s="6"/>
      <c r="E18" s="57"/>
      <c r="F18" s="58"/>
      <c r="G18" s="59"/>
      <c r="H18" s="59"/>
      <c r="I18" s="6"/>
      <c r="J18" s="58"/>
      <c r="K18" s="58"/>
      <c r="L18" s="58"/>
      <c r="M18" s="58"/>
      <c r="N18" s="66"/>
    </row>
    <row r="19" s="14" customFormat="1" ht="14.25" spans="1:14">
      <c r="A19" s="6"/>
      <c r="B19" s="55" t="s">
        <v>54</v>
      </c>
      <c r="C19" s="56" t="s">
        <v>55</v>
      </c>
      <c r="D19" s="6" t="s">
        <v>21</v>
      </c>
      <c r="E19" s="57">
        <v>32.92</v>
      </c>
      <c r="F19" s="58">
        <v>220</v>
      </c>
      <c r="G19" s="59">
        <f t="shared" ref="G19:G28" si="3">F19*E19</f>
        <v>7242.4</v>
      </c>
      <c r="H19" s="59" t="s">
        <v>22</v>
      </c>
      <c r="I19" s="6" t="s">
        <v>23</v>
      </c>
      <c r="J19" s="58">
        <v>1</v>
      </c>
      <c r="K19" s="58">
        <v>7200</v>
      </c>
      <c r="L19" s="58">
        <f t="shared" ref="L19:L28" si="4">K19*J19</f>
        <v>7200</v>
      </c>
      <c r="M19" s="58">
        <f t="shared" ref="M19:M28" si="5">ROUND(L19/E19,0)</f>
        <v>219</v>
      </c>
      <c r="N19" s="66"/>
    </row>
    <row r="20" s="14" customFormat="1" ht="14.25" spans="1:14">
      <c r="A20" s="6"/>
      <c r="B20" s="55" t="s">
        <v>56</v>
      </c>
      <c r="C20" s="56" t="s">
        <v>55</v>
      </c>
      <c r="D20" s="6" t="s">
        <v>57</v>
      </c>
      <c r="E20" s="57">
        <v>42.29</v>
      </c>
      <c r="F20" s="58">
        <v>220</v>
      </c>
      <c r="G20" s="59">
        <f t="shared" si="3"/>
        <v>9303.8</v>
      </c>
      <c r="H20" s="59" t="s">
        <v>22</v>
      </c>
      <c r="I20" s="6" t="s">
        <v>23</v>
      </c>
      <c r="J20" s="58">
        <v>1</v>
      </c>
      <c r="K20" s="58">
        <v>7200</v>
      </c>
      <c r="L20" s="58">
        <f t="shared" si="4"/>
        <v>7200</v>
      </c>
      <c r="M20" s="58">
        <f t="shared" si="5"/>
        <v>170</v>
      </c>
      <c r="N20" s="66"/>
    </row>
    <row r="21" s="14" customFormat="1" ht="14.25" spans="1:14">
      <c r="A21" s="6"/>
      <c r="B21" s="55" t="s">
        <v>58</v>
      </c>
      <c r="C21" s="56" t="s">
        <v>55</v>
      </c>
      <c r="D21" s="6" t="s">
        <v>59</v>
      </c>
      <c r="E21" s="57">
        <v>131.53</v>
      </c>
      <c r="F21" s="58">
        <v>250</v>
      </c>
      <c r="G21" s="59">
        <f t="shared" si="3"/>
        <v>32882.5</v>
      </c>
      <c r="H21" s="59" t="s">
        <v>22</v>
      </c>
      <c r="I21" s="6" t="s">
        <v>23</v>
      </c>
      <c r="J21" s="58">
        <v>3</v>
      </c>
      <c r="K21" s="58">
        <v>7200</v>
      </c>
      <c r="L21" s="58">
        <f t="shared" si="4"/>
        <v>21600</v>
      </c>
      <c r="M21" s="58">
        <f t="shared" si="5"/>
        <v>164</v>
      </c>
      <c r="N21" s="66"/>
    </row>
    <row r="22" s="14" customFormat="1" ht="14.25" spans="1:14">
      <c r="A22" s="6"/>
      <c r="B22" s="55" t="s">
        <v>60</v>
      </c>
      <c r="C22" s="56" t="s">
        <v>55</v>
      </c>
      <c r="D22" s="6" t="s">
        <v>61</v>
      </c>
      <c r="E22" s="57">
        <v>54.98</v>
      </c>
      <c r="F22" s="58">
        <v>220</v>
      </c>
      <c r="G22" s="59">
        <f t="shared" si="3"/>
        <v>12095.6</v>
      </c>
      <c r="H22" s="59" t="s">
        <v>26</v>
      </c>
      <c r="I22" s="6" t="s">
        <v>27</v>
      </c>
      <c r="J22" s="58">
        <v>1</v>
      </c>
      <c r="K22" s="58">
        <v>12000</v>
      </c>
      <c r="L22" s="58">
        <f t="shared" si="4"/>
        <v>12000</v>
      </c>
      <c r="M22" s="58">
        <f t="shared" si="5"/>
        <v>218</v>
      </c>
      <c r="N22" s="66"/>
    </row>
    <row r="23" s="14" customFormat="1" ht="14.25" spans="1:14">
      <c r="A23" s="6"/>
      <c r="B23" s="55" t="s">
        <v>62</v>
      </c>
      <c r="C23" s="56" t="s">
        <v>55</v>
      </c>
      <c r="D23" s="6" t="s">
        <v>63</v>
      </c>
      <c r="E23" s="57">
        <v>42.29</v>
      </c>
      <c r="F23" s="58">
        <v>220</v>
      </c>
      <c r="G23" s="59">
        <f t="shared" si="3"/>
        <v>9303.8</v>
      </c>
      <c r="H23" s="59" t="s">
        <v>22</v>
      </c>
      <c r="I23" s="6" t="s">
        <v>23</v>
      </c>
      <c r="J23" s="58">
        <v>1</v>
      </c>
      <c r="K23" s="58">
        <v>7200</v>
      </c>
      <c r="L23" s="58">
        <f t="shared" si="4"/>
        <v>7200</v>
      </c>
      <c r="M23" s="58">
        <f t="shared" si="5"/>
        <v>170</v>
      </c>
      <c r="N23" s="66"/>
    </row>
    <row r="24" s="14" customFormat="1" ht="14.25" spans="1:14">
      <c r="A24" s="6"/>
      <c r="B24" s="55" t="s">
        <v>64</v>
      </c>
      <c r="C24" s="56" t="s">
        <v>55</v>
      </c>
      <c r="D24" s="6" t="s">
        <v>65</v>
      </c>
      <c r="E24" s="57">
        <v>42.29</v>
      </c>
      <c r="F24" s="58">
        <v>220</v>
      </c>
      <c r="G24" s="59">
        <f t="shared" si="3"/>
        <v>9303.8</v>
      </c>
      <c r="H24" s="59" t="s">
        <v>22</v>
      </c>
      <c r="I24" s="6" t="s">
        <v>23</v>
      </c>
      <c r="J24" s="58">
        <v>1</v>
      </c>
      <c r="K24" s="58">
        <v>7200</v>
      </c>
      <c r="L24" s="58">
        <f t="shared" si="4"/>
        <v>7200</v>
      </c>
      <c r="M24" s="58">
        <f t="shared" si="5"/>
        <v>170</v>
      </c>
      <c r="N24" s="66"/>
    </row>
    <row r="25" s="14" customFormat="1" ht="14.25" spans="1:14">
      <c r="A25" s="6"/>
      <c r="B25" s="55" t="s">
        <v>66</v>
      </c>
      <c r="C25" s="56" t="s">
        <v>55</v>
      </c>
      <c r="D25" s="6" t="s">
        <v>67</v>
      </c>
      <c r="E25" s="57">
        <v>86.09</v>
      </c>
      <c r="F25" s="58">
        <v>250</v>
      </c>
      <c r="G25" s="59">
        <f t="shared" si="3"/>
        <v>21522.5</v>
      </c>
      <c r="H25" s="59" t="s">
        <v>22</v>
      </c>
      <c r="I25" s="6" t="s">
        <v>23</v>
      </c>
      <c r="J25" s="58">
        <v>2</v>
      </c>
      <c r="K25" s="58">
        <v>7200</v>
      </c>
      <c r="L25" s="58">
        <f t="shared" si="4"/>
        <v>14400</v>
      </c>
      <c r="M25" s="58">
        <f t="shared" si="5"/>
        <v>167</v>
      </c>
      <c r="N25" s="66"/>
    </row>
    <row r="26" s="14" customFormat="1" ht="28.5" spans="1:14">
      <c r="A26" s="6"/>
      <c r="B26" s="55" t="s">
        <v>68</v>
      </c>
      <c r="C26" s="56" t="s">
        <v>55</v>
      </c>
      <c r="D26" s="6" t="s">
        <v>69</v>
      </c>
      <c r="E26" s="57">
        <v>86.09</v>
      </c>
      <c r="F26" s="58">
        <v>250</v>
      </c>
      <c r="G26" s="59">
        <f t="shared" si="3"/>
        <v>21522.5</v>
      </c>
      <c r="H26" s="59" t="s">
        <v>22</v>
      </c>
      <c r="I26" s="6" t="s">
        <v>23</v>
      </c>
      <c r="J26" s="58">
        <v>2</v>
      </c>
      <c r="K26" s="58">
        <v>7200</v>
      </c>
      <c r="L26" s="58">
        <f t="shared" si="4"/>
        <v>14400</v>
      </c>
      <c r="M26" s="58">
        <f t="shared" si="5"/>
        <v>167</v>
      </c>
      <c r="N26" s="66"/>
    </row>
    <row r="27" s="14" customFormat="1" ht="14.25" spans="1:14">
      <c r="A27" s="6" t="s">
        <v>48</v>
      </c>
      <c r="B27" s="55"/>
      <c r="C27" s="56" t="s">
        <v>55</v>
      </c>
      <c r="D27" s="6"/>
      <c r="E27" s="57">
        <f>SUM(E19:E26)</f>
        <v>518.48</v>
      </c>
      <c r="F27" s="58"/>
      <c r="G27" s="59">
        <f>SUM(G19:G26)</f>
        <v>123176.9</v>
      </c>
      <c r="H27" s="59"/>
      <c r="I27" s="6"/>
      <c r="J27" s="58">
        <f>SUM(J19:J26)</f>
        <v>12</v>
      </c>
      <c r="K27" s="58"/>
      <c r="L27" s="58">
        <f>SUM(L19:L26)</f>
        <v>91200</v>
      </c>
      <c r="M27" s="58"/>
      <c r="N27" s="66"/>
    </row>
    <row r="28" s="14" customFormat="1" ht="14.25" spans="1:14">
      <c r="A28" s="6"/>
      <c r="B28" s="55"/>
      <c r="C28" s="56"/>
      <c r="D28" s="6"/>
      <c r="E28" s="57"/>
      <c r="F28" s="58"/>
      <c r="G28" s="59"/>
      <c r="H28" s="59"/>
      <c r="I28" s="6"/>
      <c r="J28" s="58"/>
      <c r="K28" s="58"/>
      <c r="L28" s="58"/>
      <c r="M28" s="58"/>
      <c r="N28" s="66"/>
    </row>
    <row r="29" s="14" customFormat="1" ht="14.25" spans="1:14">
      <c r="A29" s="6"/>
      <c r="B29" s="55" t="s">
        <v>70</v>
      </c>
      <c r="C29" s="56" t="s">
        <v>71</v>
      </c>
      <c r="D29" s="6" t="s">
        <v>72</v>
      </c>
      <c r="E29" s="57">
        <v>32.92</v>
      </c>
      <c r="F29" s="58">
        <v>220</v>
      </c>
      <c r="G29" s="59">
        <f t="shared" ref="G29:G36" si="6">F29*E29</f>
        <v>7242.4</v>
      </c>
      <c r="H29" s="59" t="s">
        <v>22</v>
      </c>
      <c r="I29" s="6" t="s">
        <v>23</v>
      </c>
      <c r="J29" s="58">
        <v>1</v>
      </c>
      <c r="K29" s="58">
        <v>7200</v>
      </c>
      <c r="L29" s="58">
        <f t="shared" ref="L29:L36" si="7">K29*J29</f>
        <v>7200</v>
      </c>
      <c r="M29" s="58">
        <f t="shared" ref="M29:M36" si="8">ROUND(L29/E29,0)</f>
        <v>219</v>
      </c>
      <c r="N29" s="66"/>
    </row>
    <row r="30" s="14" customFormat="1" ht="14.25" spans="1:14">
      <c r="A30" s="6"/>
      <c r="B30" s="55" t="s">
        <v>73</v>
      </c>
      <c r="C30" s="56" t="s">
        <v>71</v>
      </c>
      <c r="D30" s="6" t="s">
        <v>74</v>
      </c>
      <c r="E30" s="57">
        <v>86.09</v>
      </c>
      <c r="F30" s="58">
        <v>250</v>
      </c>
      <c r="G30" s="59">
        <f t="shared" si="6"/>
        <v>21522.5</v>
      </c>
      <c r="H30" s="59" t="s">
        <v>22</v>
      </c>
      <c r="I30" s="6" t="s">
        <v>23</v>
      </c>
      <c r="J30" s="58">
        <v>2</v>
      </c>
      <c r="K30" s="58">
        <v>7200</v>
      </c>
      <c r="L30" s="58">
        <f t="shared" si="7"/>
        <v>14400</v>
      </c>
      <c r="M30" s="58">
        <f t="shared" si="8"/>
        <v>167</v>
      </c>
      <c r="N30" s="66"/>
    </row>
    <row r="31" s="14" customFormat="1" ht="14.25" spans="1:14">
      <c r="A31" s="6"/>
      <c r="B31" s="55" t="s">
        <v>75</v>
      </c>
      <c r="C31" s="56" t="s">
        <v>71</v>
      </c>
      <c r="D31" s="6" t="s">
        <v>76</v>
      </c>
      <c r="E31" s="57">
        <v>86.09</v>
      </c>
      <c r="F31" s="58">
        <v>250</v>
      </c>
      <c r="G31" s="59">
        <f t="shared" si="6"/>
        <v>21522.5</v>
      </c>
      <c r="H31" s="59" t="s">
        <v>22</v>
      </c>
      <c r="I31" s="6" t="s">
        <v>23</v>
      </c>
      <c r="J31" s="58">
        <v>2</v>
      </c>
      <c r="K31" s="58">
        <v>7200</v>
      </c>
      <c r="L31" s="58">
        <f t="shared" si="7"/>
        <v>14400</v>
      </c>
      <c r="M31" s="58">
        <f t="shared" si="8"/>
        <v>167</v>
      </c>
      <c r="N31" s="66"/>
    </row>
    <row r="32" s="14" customFormat="1" ht="14.25" spans="1:14">
      <c r="A32" s="6"/>
      <c r="B32" s="55" t="s">
        <v>77</v>
      </c>
      <c r="C32" s="56" t="s">
        <v>71</v>
      </c>
      <c r="D32" s="6" t="s">
        <v>78</v>
      </c>
      <c r="E32" s="57">
        <v>54.98</v>
      </c>
      <c r="F32" s="58">
        <v>250</v>
      </c>
      <c r="G32" s="59">
        <f t="shared" si="6"/>
        <v>13745</v>
      </c>
      <c r="H32" s="59" t="s">
        <v>26</v>
      </c>
      <c r="I32" s="6" t="s">
        <v>27</v>
      </c>
      <c r="J32" s="58">
        <v>1</v>
      </c>
      <c r="K32" s="58">
        <v>12000</v>
      </c>
      <c r="L32" s="58">
        <f t="shared" si="7"/>
        <v>12000</v>
      </c>
      <c r="M32" s="58">
        <f t="shared" si="8"/>
        <v>218</v>
      </c>
      <c r="N32" s="66"/>
    </row>
    <row r="33" s="14" customFormat="1" ht="14.25" spans="1:14">
      <c r="A33" s="6"/>
      <c r="B33" s="55" t="s">
        <v>79</v>
      </c>
      <c r="C33" s="56" t="s">
        <v>71</v>
      </c>
      <c r="D33" s="6" t="s">
        <v>80</v>
      </c>
      <c r="E33" s="57">
        <v>86.09</v>
      </c>
      <c r="F33" s="58">
        <v>250</v>
      </c>
      <c r="G33" s="59">
        <f t="shared" si="6"/>
        <v>21522.5</v>
      </c>
      <c r="H33" s="59" t="s">
        <v>22</v>
      </c>
      <c r="I33" s="6" t="s">
        <v>23</v>
      </c>
      <c r="J33" s="58">
        <v>2</v>
      </c>
      <c r="K33" s="58">
        <v>7200</v>
      </c>
      <c r="L33" s="58">
        <f t="shared" si="7"/>
        <v>14400</v>
      </c>
      <c r="M33" s="58">
        <f t="shared" si="8"/>
        <v>167</v>
      </c>
      <c r="N33" s="66"/>
    </row>
    <row r="34" s="14" customFormat="1" ht="14.25" spans="1:14">
      <c r="A34" s="6"/>
      <c r="B34" s="55" t="s">
        <v>81</v>
      </c>
      <c r="C34" s="56" t="s">
        <v>71</v>
      </c>
      <c r="D34" s="6" t="s">
        <v>82</v>
      </c>
      <c r="E34" s="57">
        <v>86.09</v>
      </c>
      <c r="F34" s="58">
        <v>250</v>
      </c>
      <c r="G34" s="59">
        <f t="shared" si="6"/>
        <v>21522.5</v>
      </c>
      <c r="H34" s="59" t="s">
        <v>22</v>
      </c>
      <c r="I34" s="6" t="s">
        <v>23</v>
      </c>
      <c r="J34" s="58">
        <v>2</v>
      </c>
      <c r="K34" s="58">
        <v>7200</v>
      </c>
      <c r="L34" s="58">
        <f t="shared" si="7"/>
        <v>14400</v>
      </c>
      <c r="M34" s="58">
        <f t="shared" si="8"/>
        <v>167</v>
      </c>
      <c r="N34" s="66"/>
    </row>
    <row r="35" s="14" customFormat="1" ht="14.25" spans="1:14">
      <c r="A35" s="6"/>
      <c r="B35" s="55" t="s">
        <v>83</v>
      </c>
      <c r="C35" s="56" t="s">
        <v>71</v>
      </c>
      <c r="D35" s="6" t="s">
        <v>84</v>
      </c>
      <c r="E35" s="57">
        <v>86.09</v>
      </c>
      <c r="F35" s="58">
        <v>250</v>
      </c>
      <c r="G35" s="59">
        <f t="shared" si="6"/>
        <v>21522.5</v>
      </c>
      <c r="H35" s="59" t="s">
        <v>22</v>
      </c>
      <c r="I35" s="6" t="s">
        <v>23</v>
      </c>
      <c r="J35" s="58">
        <v>2</v>
      </c>
      <c r="K35" s="58">
        <v>7200</v>
      </c>
      <c r="L35" s="58">
        <f t="shared" si="7"/>
        <v>14400</v>
      </c>
      <c r="M35" s="58">
        <f t="shared" si="8"/>
        <v>167</v>
      </c>
      <c r="N35" s="66"/>
    </row>
    <row r="36" s="14" customFormat="1" ht="14.25" spans="1:14">
      <c r="A36" s="6" t="s">
        <v>48</v>
      </c>
      <c r="B36" s="55"/>
      <c r="C36" s="56" t="s">
        <v>71</v>
      </c>
      <c r="D36" s="6"/>
      <c r="E36" s="57">
        <f>SUM(E29:E35)</f>
        <v>518.35</v>
      </c>
      <c r="F36" s="58"/>
      <c r="G36" s="59">
        <f>SUM(G29:G35)</f>
        <v>128599.9</v>
      </c>
      <c r="H36" s="59"/>
      <c r="I36" s="6"/>
      <c r="J36" s="58">
        <f>SUM(J29:J35)</f>
        <v>12</v>
      </c>
      <c r="K36" s="58"/>
      <c r="L36" s="58">
        <f>SUM(L29:L35)</f>
        <v>91200</v>
      </c>
      <c r="M36" s="58"/>
      <c r="N36" s="66"/>
    </row>
    <row r="37" s="14" customFormat="1" ht="14.25" spans="1:14">
      <c r="A37" s="6"/>
      <c r="B37" s="55"/>
      <c r="C37" s="56"/>
      <c r="D37" s="6"/>
      <c r="E37" s="57"/>
      <c r="F37" s="58"/>
      <c r="G37" s="59"/>
      <c r="H37" s="59"/>
      <c r="I37" s="6"/>
      <c r="J37" s="58"/>
      <c r="K37" s="58"/>
      <c r="L37" s="58"/>
      <c r="M37" s="58"/>
      <c r="N37" s="66"/>
    </row>
    <row r="38" s="14" customFormat="1" ht="14.25" spans="1:14">
      <c r="A38" s="6"/>
      <c r="B38" s="55" t="s">
        <v>85</v>
      </c>
      <c r="C38" s="56" t="s">
        <v>86</v>
      </c>
      <c r="D38" s="6" t="s">
        <v>87</v>
      </c>
      <c r="E38" s="57">
        <v>32.92</v>
      </c>
      <c r="F38" s="58">
        <v>250</v>
      </c>
      <c r="G38" s="59">
        <f t="shared" ref="G38:G45" si="9">F38*E38</f>
        <v>8230</v>
      </c>
      <c r="H38" s="59" t="s">
        <v>22</v>
      </c>
      <c r="I38" s="6" t="s">
        <v>23</v>
      </c>
      <c r="J38" s="58">
        <v>1</v>
      </c>
      <c r="K38" s="58">
        <v>7200</v>
      </c>
      <c r="L38" s="58">
        <f t="shared" ref="L38:L45" si="10">K38*J38</f>
        <v>7200</v>
      </c>
      <c r="M38" s="58">
        <f t="shared" ref="M38:M45" si="11">ROUND(L38/E38,0)</f>
        <v>219</v>
      </c>
      <c r="N38" s="66"/>
    </row>
    <row r="39" s="14" customFormat="1" ht="14.25" spans="1:14">
      <c r="A39" s="6"/>
      <c r="B39" s="55" t="s">
        <v>88</v>
      </c>
      <c r="C39" s="56" t="s">
        <v>86</v>
      </c>
      <c r="D39" s="6" t="s">
        <v>89</v>
      </c>
      <c r="E39" s="57">
        <v>42.29</v>
      </c>
      <c r="F39" s="58">
        <v>250</v>
      </c>
      <c r="G39" s="59">
        <f t="shared" si="9"/>
        <v>10572.5</v>
      </c>
      <c r="H39" s="59" t="s">
        <v>22</v>
      </c>
      <c r="I39" s="6" t="s">
        <v>23</v>
      </c>
      <c r="J39" s="58">
        <v>1</v>
      </c>
      <c r="K39" s="58">
        <v>7200</v>
      </c>
      <c r="L39" s="58">
        <f t="shared" si="10"/>
        <v>7200</v>
      </c>
      <c r="M39" s="58">
        <f t="shared" si="11"/>
        <v>170</v>
      </c>
      <c r="N39" s="66"/>
    </row>
    <row r="40" s="14" customFormat="1" ht="14.25" spans="1:14">
      <c r="A40" s="6"/>
      <c r="B40" s="55" t="s">
        <v>90</v>
      </c>
      <c r="C40" s="56" t="s">
        <v>86</v>
      </c>
      <c r="D40" s="6" t="s">
        <v>91</v>
      </c>
      <c r="E40" s="57">
        <v>42.29</v>
      </c>
      <c r="F40" s="58">
        <v>250</v>
      </c>
      <c r="G40" s="59">
        <f t="shared" si="9"/>
        <v>10572.5</v>
      </c>
      <c r="H40" s="59" t="s">
        <v>22</v>
      </c>
      <c r="I40" s="6" t="s">
        <v>23</v>
      </c>
      <c r="J40" s="58">
        <v>1</v>
      </c>
      <c r="K40" s="58">
        <v>7200</v>
      </c>
      <c r="L40" s="58">
        <f t="shared" si="10"/>
        <v>7200</v>
      </c>
      <c r="M40" s="58">
        <f t="shared" si="11"/>
        <v>170</v>
      </c>
      <c r="N40" s="66"/>
    </row>
    <row r="41" s="14" customFormat="1" ht="14.25" spans="1:14">
      <c r="A41" s="6"/>
      <c r="B41" s="55" t="s">
        <v>92</v>
      </c>
      <c r="C41" s="56" t="s">
        <v>86</v>
      </c>
      <c r="D41" s="6" t="s">
        <v>93</v>
      </c>
      <c r="E41" s="57">
        <v>86.09</v>
      </c>
      <c r="F41" s="58">
        <v>250</v>
      </c>
      <c r="G41" s="59">
        <f t="shared" si="9"/>
        <v>21522.5</v>
      </c>
      <c r="H41" s="59" t="s">
        <v>22</v>
      </c>
      <c r="I41" s="6" t="s">
        <v>23</v>
      </c>
      <c r="J41" s="58">
        <v>2</v>
      </c>
      <c r="K41" s="58">
        <v>7200</v>
      </c>
      <c r="L41" s="58">
        <f t="shared" si="10"/>
        <v>14400</v>
      </c>
      <c r="M41" s="58">
        <f t="shared" si="11"/>
        <v>167</v>
      </c>
      <c r="N41" s="66"/>
    </row>
    <row r="42" s="14" customFormat="1" ht="14.25" spans="1:14">
      <c r="A42" s="6"/>
      <c r="B42" s="55" t="s">
        <v>94</v>
      </c>
      <c r="C42" s="56" t="s">
        <v>86</v>
      </c>
      <c r="D42" s="6" t="s">
        <v>95</v>
      </c>
      <c r="E42" s="57">
        <v>54.98</v>
      </c>
      <c r="F42" s="58">
        <v>220</v>
      </c>
      <c r="G42" s="59">
        <f t="shared" si="9"/>
        <v>12095.6</v>
      </c>
      <c r="H42" s="59" t="s">
        <v>26</v>
      </c>
      <c r="I42" s="6" t="s">
        <v>27</v>
      </c>
      <c r="J42" s="58">
        <v>1</v>
      </c>
      <c r="K42" s="58">
        <v>12000</v>
      </c>
      <c r="L42" s="58">
        <f t="shared" si="10"/>
        <v>12000</v>
      </c>
      <c r="M42" s="58">
        <f t="shared" si="11"/>
        <v>218</v>
      </c>
      <c r="N42" s="66"/>
    </row>
    <row r="43" s="14" customFormat="1" ht="14.25" spans="1:14">
      <c r="A43" s="6"/>
      <c r="B43" s="55" t="s">
        <v>96</v>
      </c>
      <c r="C43" s="56" t="s">
        <v>86</v>
      </c>
      <c r="D43" s="6" t="s">
        <v>97</v>
      </c>
      <c r="E43" s="57">
        <v>86.09</v>
      </c>
      <c r="F43" s="58">
        <v>250</v>
      </c>
      <c r="G43" s="59">
        <f t="shared" si="9"/>
        <v>21522.5</v>
      </c>
      <c r="H43" s="59" t="s">
        <v>22</v>
      </c>
      <c r="I43" s="6" t="s">
        <v>23</v>
      </c>
      <c r="J43" s="58">
        <v>2</v>
      </c>
      <c r="K43" s="58">
        <v>7200</v>
      </c>
      <c r="L43" s="58">
        <f t="shared" si="10"/>
        <v>14400</v>
      </c>
      <c r="M43" s="58">
        <f t="shared" si="11"/>
        <v>167</v>
      </c>
      <c r="N43" s="66"/>
    </row>
    <row r="44" s="14" customFormat="1" ht="14.25" spans="1:14">
      <c r="A44" s="6"/>
      <c r="B44" s="55" t="s">
        <v>98</v>
      </c>
      <c r="C44" s="56" t="s">
        <v>86</v>
      </c>
      <c r="D44" s="6" t="s">
        <v>99</v>
      </c>
      <c r="E44" s="57">
        <v>86.09</v>
      </c>
      <c r="F44" s="58">
        <v>250</v>
      </c>
      <c r="G44" s="59">
        <f t="shared" si="9"/>
        <v>21522.5</v>
      </c>
      <c r="H44" s="59" t="s">
        <v>22</v>
      </c>
      <c r="I44" s="6" t="s">
        <v>23</v>
      </c>
      <c r="J44" s="58">
        <v>2</v>
      </c>
      <c r="K44" s="58">
        <v>7200</v>
      </c>
      <c r="L44" s="58">
        <f t="shared" si="10"/>
        <v>14400</v>
      </c>
      <c r="M44" s="58">
        <f t="shared" si="11"/>
        <v>167</v>
      </c>
      <c r="N44" s="66"/>
    </row>
    <row r="45" s="14" customFormat="1" ht="14.25" spans="1:14">
      <c r="A45" s="6"/>
      <c r="B45" s="55" t="s">
        <v>100</v>
      </c>
      <c r="C45" s="56" t="s">
        <v>86</v>
      </c>
      <c r="D45" s="6" t="s">
        <v>101</v>
      </c>
      <c r="E45" s="57">
        <v>86.09</v>
      </c>
      <c r="F45" s="58">
        <v>250</v>
      </c>
      <c r="G45" s="59">
        <f t="shared" si="9"/>
        <v>21522.5</v>
      </c>
      <c r="H45" s="59" t="s">
        <v>22</v>
      </c>
      <c r="I45" s="6" t="s">
        <v>23</v>
      </c>
      <c r="J45" s="58">
        <v>2</v>
      </c>
      <c r="K45" s="58">
        <v>7200</v>
      </c>
      <c r="L45" s="58">
        <f t="shared" si="10"/>
        <v>14400</v>
      </c>
      <c r="M45" s="58">
        <f t="shared" si="11"/>
        <v>167</v>
      </c>
      <c r="N45" s="66"/>
    </row>
    <row r="46" s="14" customFormat="1" ht="14.25" spans="1:14">
      <c r="A46" s="6" t="s">
        <v>48</v>
      </c>
      <c r="B46" s="55"/>
      <c r="C46" s="56" t="s">
        <v>86</v>
      </c>
      <c r="D46" s="6"/>
      <c r="E46" s="57">
        <f>SUM(E38:E45)</f>
        <v>516.84</v>
      </c>
      <c r="F46" s="58"/>
      <c r="G46" s="59">
        <f>SUM(G38:G45)</f>
        <v>127560.6</v>
      </c>
      <c r="H46" s="59"/>
      <c r="I46" s="6"/>
      <c r="J46" s="58">
        <f>SUM(J38:J45)</f>
        <v>12</v>
      </c>
      <c r="K46" s="58"/>
      <c r="L46" s="58">
        <f>SUM(L38:L45)</f>
        <v>91200</v>
      </c>
      <c r="M46" s="58"/>
      <c r="N46" s="66"/>
    </row>
    <row r="47" s="14" customFormat="1" ht="14.25" spans="1:14">
      <c r="A47" s="6"/>
      <c r="B47" s="55"/>
      <c r="C47" s="56"/>
      <c r="D47" s="6"/>
      <c r="E47" s="57"/>
      <c r="F47" s="58"/>
      <c r="G47" s="59"/>
      <c r="H47" s="59"/>
      <c r="I47" s="6"/>
      <c r="J47" s="58"/>
      <c r="K47" s="58"/>
      <c r="L47" s="58"/>
      <c r="M47" s="58"/>
      <c r="N47" s="66"/>
    </row>
    <row r="48" s="14" customFormat="1" ht="14.25" spans="1:14">
      <c r="A48" s="6"/>
      <c r="B48" s="55" t="s">
        <v>102</v>
      </c>
      <c r="C48" s="56" t="s">
        <v>103</v>
      </c>
      <c r="D48" s="6" t="s">
        <v>104</v>
      </c>
      <c r="E48" s="57">
        <v>122</v>
      </c>
      <c r="F48" s="58">
        <v>280</v>
      </c>
      <c r="G48" s="59">
        <f t="shared" ref="G48:G57" si="12">F48*E48</f>
        <v>34160</v>
      </c>
      <c r="H48" s="59" t="s">
        <v>22</v>
      </c>
      <c r="I48" s="6" t="s">
        <v>23</v>
      </c>
      <c r="J48" s="58">
        <v>4</v>
      </c>
      <c r="K48" s="58">
        <v>7200</v>
      </c>
      <c r="L48" s="58">
        <f t="shared" ref="L48:L57" si="13">K48*J48</f>
        <v>28800</v>
      </c>
      <c r="M48" s="58">
        <f t="shared" ref="M48:M57" si="14">ROUND(L48/E48,0)</f>
        <v>236</v>
      </c>
      <c r="N48" s="66"/>
    </row>
    <row r="49" s="14" customFormat="1" ht="14.25" spans="1:14">
      <c r="A49" s="6"/>
      <c r="B49" s="55" t="s">
        <v>105</v>
      </c>
      <c r="C49" s="56" t="s">
        <v>103</v>
      </c>
      <c r="D49" s="6" t="s">
        <v>106</v>
      </c>
      <c r="E49" s="57">
        <v>43.93</v>
      </c>
      <c r="F49" s="58">
        <v>250</v>
      </c>
      <c r="G49" s="59">
        <f t="shared" si="12"/>
        <v>10982.5</v>
      </c>
      <c r="H49" s="59" t="s">
        <v>22</v>
      </c>
      <c r="I49" s="6" t="s">
        <v>23</v>
      </c>
      <c r="J49" s="58">
        <v>1</v>
      </c>
      <c r="K49" s="58">
        <v>7200</v>
      </c>
      <c r="L49" s="58">
        <f t="shared" si="13"/>
        <v>7200</v>
      </c>
      <c r="M49" s="58">
        <f t="shared" si="14"/>
        <v>164</v>
      </c>
      <c r="N49" s="66"/>
    </row>
    <row r="50" s="14" customFormat="1" ht="14.25" spans="1:14">
      <c r="A50" s="6"/>
      <c r="B50" s="55" t="s">
        <v>107</v>
      </c>
      <c r="C50" s="56" t="s">
        <v>103</v>
      </c>
      <c r="D50" s="6" t="s">
        <v>21</v>
      </c>
      <c r="E50" s="57">
        <v>43.93</v>
      </c>
      <c r="F50" s="58">
        <v>220</v>
      </c>
      <c r="G50" s="59">
        <f t="shared" si="12"/>
        <v>9664.6</v>
      </c>
      <c r="H50" s="59" t="s">
        <v>22</v>
      </c>
      <c r="I50" s="6" t="s">
        <v>23</v>
      </c>
      <c r="J50" s="58">
        <v>1</v>
      </c>
      <c r="K50" s="58">
        <v>7200</v>
      </c>
      <c r="L50" s="58">
        <f t="shared" si="13"/>
        <v>7200</v>
      </c>
      <c r="M50" s="58">
        <f t="shared" si="14"/>
        <v>164</v>
      </c>
      <c r="N50" s="66"/>
    </row>
    <row r="51" s="14" customFormat="1" ht="14.25" spans="1:14">
      <c r="A51" s="6"/>
      <c r="B51" s="55" t="s">
        <v>108</v>
      </c>
      <c r="C51" s="56" t="s">
        <v>103</v>
      </c>
      <c r="D51" s="6" t="s">
        <v>109</v>
      </c>
      <c r="E51" s="57">
        <v>43.93</v>
      </c>
      <c r="F51" s="58">
        <v>220</v>
      </c>
      <c r="G51" s="59">
        <f t="shared" si="12"/>
        <v>9664.6</v>
      </c>
      <c r="H51" s="59" t="s">
        <v>22</v>
      </c>
      <c r="I51" s="6" t="s">
        <v>23</v>
      </c>
      <c r="J51" s="58">
        <v>1</v>
      </c>
      <c r="K51" s="58">
        <v>7200</v>
      </c>
      <c r="L51" s="58">
        <f t="shared" si="13"/>
        <v>7200</v>
      </c>
      <c r="M51" s="58">
        <f t="shared" si="14"/>
        <v>164</v>
      </c>
      <c r="N51" s="66"/>
    </row>
    <row r="52" s="14" customFormat="1" ht="14.25" spans="1:14">
      <c r="A52" s="6"/>
      <c r="B52" s="55" t="s">
        <v>110</v>
      </c>
      <c r="C52" s="56" t="s">
        <v>103</v>
      </c>
      <c r="D52" s="6" t="s">
        <v>111</v>
      </c>
      <c r="E52" s="57">
        <v>43.93</v>
      </c>
      <c r="F52" s="58">
        <v>220</v>
      </c>
      <c r="G52" s="59">
        <f t="shared" si="12"/>
        <v>9664.6</v>
      </c>
      <c r="H52" s="59" t="s">
        <v>22</v>
      </c>
      <c r="I52" s="6" t="s">
        <v>23</v>
      </c>
      <c r="J52" s="58">
        <v>1</v>
      </c>
      <c r="K52" s="58">
        <v>7200</v>
      </c>
      <c r="L52" s="58">
        <f t="shared" si="13"/>
        <v>7200</v>
      </c>
      <c r="M52" s="58">
        <f t="shared" si="14"/>
        <v>164</v>
      </c>
      <c r="N52" s="66"/>
    </row>
    <row r="53" s="14" customFormat="1" ht="14.25" spans="1:14">
      <c r="A53" s="6"/>
      <c r="B53" s="55" t="s">
        <v>112</v>
      </c>
      <c r="C53" s="56" t="s">
        <v>103</v>
      </c>
      <c r="D53" s="6" t="s">
        <v>113</v>
      </c>
      <c r="E53" s="57">
        <v>43.93</v>
      </c>
      <c r="F53" s="58">
        <v>220</v>
      </c>
      <c r="G53" s="59">
        <f t="shared" si="12"/>
        <v>9664.6</v>
      </c>
      <c r="H53" s="59" t="s">
        <v>22</v>
      </c>
      <c r="I53" s="6" t="s">
        <v>23</v>
      </c>
      <c r="J53" s="58">
        <v>1</v>
      </c>
      <c r="K53" s="58">
        <v>7200</v>
      </c>
      <c r="L53" s="58">
        <f t="shared" si="13"/>
        <v>7200</v>
      </c>
      <c r="M53" s="58">
        <f t="shared" si="14"/>
        <v>164</v>
      </c>
      <c r="N53" s="66"/>
    </row>
    <row r="54" s="14" customFormat="1" ht="14.25" spans="1:14">
      <c r="A54" s="6"/>
      <c r="B54" s="55" t="s">
        <v>114</v>
      </c>
      <c r="C54" s="56" t="s">
        <v>103</v>
      </c>
      <c r="D54" s="6" t="s">
        <v>115</v>
      </c>
      <c r="E54" s="57">
        <v>43.93</v>
      </c>
      <c r="F54" s="58">
        <v>220</v>
      </c>
      <c r="G54" s="59">
        <f t="shared" si="12"/>
        <v>9664.6</v>
      </c>
      <c r="H54" s="59" t="s">
        <v>22</v>
      </c>
      <c r="I54" s="6" t="s">
        <v>23</v>
      </c>
      <c r="J54" s="58">
        <v>1</v>
      </c>
      <c r="K54" s="58">
        <v>7200</v>
      </c>
      <c r="L54" s="58">
        <f t="shared" si="13"/>
        <v>7200</v>
      </c>
      <c r="M54" s="58">
        <f t="shared" si="14"/>
        <v>164</v>
      </c>
      <c r="N54" s="66"/>
    </row>
    <row r="55" s="14" customFormat="1" ht="14.25" spans="1:14">
      <c r="A55" s="6"/>
      <c r="B55" s="55" t="s">
        <v>116</v>
      </c>
      <c r="C55" s="56" t="s">
        <v>103</v>
      </c>
      <c r="D55" s="6" t="s">
        <v>117</v>
      </c>
      <c r="E55" s="57">
        <v>43.93</v>
      </c>
      <c r="F55" s="58">
        <v>220</v>
      </c>
      <c r="G55" s="59">
        <f t="shared" si="12"/>
        <v>9664.6</v>
      </c>
      <c r="H55" s="59" t="s">
        <v>22</v>
      </c>
      <c r="I55" s="6" t="s">
        <v>23</v>
      </c>
      <c r="J55" s="58">
        <v>1</v>
      </c>
      <c r="K55" s="58">
        <v>7200</v>
      </c>
      <c r="L55" s="58">
        <f t="shared" si="13"/>
        <v>7200</v>
      </c>
      <c r="M55" s="58">
        <f t="shared" si="14"/>
        <v>164</v>
      </c>
      <c r="N55" s="66"/>
    </row>
    <row r="56" s="14" customFormat="1" ht="14.25" spans="1:14">
      <c r="A56" s="6"/>
      <c r="B56" s="55" t="s">
        <v>118</v>
      </c>
      <c r="C56" s="56" t="s">
        <v>103</v>
      </c>
      <c r="D56" s="6" t="s">
        <v>119</v>
      </c>
      <c r="E56" s="57">
        <v>43.93</v>
      </c>
      <c r="F56" s="58">
        <v>220</v>
      </c>
      <c r="G56" s="59">
        <f t="shared" si="12"/>
        <v>9664.6</v>
      </c>
      <c r="H56" s="59" t="s">
        <v>22</v>
      </c>
      <c r="I56" s="6" t="s">
        <v>23</v>
      </c>
      <c r="J56" s="58">
        <v>1</v>
      </c>
      <c r="K56" s="58">
        <v>7200</v>
      </c>
      <c r="L56" s="58">
        <f t="shared" si="13"/>
        <v>7200</v>
      </c>
      <c r="M56" s="58">
        <f t="shared" si="14"/>
        <v>164</v>
      </c>
      <c r="N56" s="66"/>
    </row>
    <row r="57" s="14" customFormat="1" ht="14.25" spans="1:14">
      <c r="A57" s="6"/>
      <c r="B57" s="55" t="s">
        <v>120</v>
      </c>
      <c r="C57" s="56" t="s">
        <v>103</v>
      </c>
      <c r="D57" s="6" t="s">
        <v>121</v>
      </c>
      <c r="E57" s="57">
        <v>43.93</v>
      </c>
      <c r="F57" s="58">
        <v>220</v>
      </c>
      <c r="G57" s="59">
        <f t="shared" si="12"/>
        <v>9664.6</v>
      </c>
      <c r="H57" s="59" t="s">
        <v>22</v>
      </c>
      <c r="I57" s="6" t="s">
        <v>23</v>
      </c>
      <c r="J57" s="58">
        <v>1</v>
      </c>
      <c r="K57" s="58">
        <v>7200</v>
      </c>
      <c r="L57" s="58">
        <f t="shared" si="13"/>
        <v>7200</v>
      </c>
      <c r="M57" s="58">
        <f t="shared" si="14"/>
        <v>164</v>
      </c>
      <c r="N57" s="66"/>
    </row>
    <row r="58" s="14" customFormat="1" ht="14.25" spans="1:14">
      <c r="A58" s="6" t="s">
        <v>48</v>
      </c>
      <c r="B58" s="55"/>
      <c r="C58" s="56" t="s">
        <v>103</v>
      </c>
      <c r="D58" s="6"/>
      <c r="E58" s="57">
        <f>SUM(E48:E57)</f>
        <v>517.37</v>
      </c>
      <c r="F58" s="58"/>
      <c r="G58" s="59">
        <f>SUM(G48:G57)</f>
        <v>122459.3</v>
      </c>
      <c r="H58" s="59"/>
      <c r="I58" s="6"/>
      <c r="J58" s="58">
        <f>SUM(J48:J57)</f>
        <v>13</v>
      </c>
      <c r="K58" s="58"/>
      <c r="L58" s="58">
        <f>SUM(L48:L57)</f>
        <v>93600</v>
      </c>
      <c r="M58" s="58"/>
      <c r="N58" s="66"/>
    </row>
    <row r="59" s="14" customFormat="1" ht="14.25" spans="1:14">
      <c r="A59" s="6"/>
      <c r="B59" s="55"/>
      <c r="C59" s="56"/>
      <c r="D59" s="6"/>
      <c r="E59" s="57"/>
      <c r="F59" s="58"/>
      <c r="G59" s="59"/>
      <c r="H59" s="59"/>
      <c r="I59" s="6"/>
      <c r="J59" s="58"/>
      <c r="K59" s="58"/>
      <c r="L59" s="58"/>
      <c r="M59" s="58"/>
      <c r="N59" s="66"/>
    </row>
    <row r="60" s="14" customFormat="1" ht="14.25" spans="1:14">
      <c r="A60" s="6"/>
      <c r="B60" s="55" t="s">
        <v>122</v>
      </c>
      <c r="C60" s="56" t="s">
        <v>123</v>
      </c>
      <c r="D60" s="6" t="s">
        <v>21</v>
      </c>
      <c r="E60" s="57">
        <v>32.92</v>
      </c>
      <c r="F60" s="58">
        <v>220</v>
      </c>
      <c r="G60" s="59">
        <f t="shared" ref="G60:G71" si="15">F60*E60</f>
        <v>7242.4</v>
      </c>
      <c r="H60" s="59" t="s">
        <v>22</v>
      </c>
      <c r="I60" s="6" t="s">
        <v>23</v>
      </c>
      <c r="J60" s="58">
        <v>1</v>
      </c>
      <c r="K60" s="58">
        <v>7200</v>
      </c>
      <c r="L60" s="58">
        <f t="shared" ref="L60:L71" si="16">K60*J60</f>
        <v>7200</v>
      </c>
      <c r="M60" s="58">
        <f t="shared" ref="M60:M71" si="17">ROUND(L60/E60,0)</f>
        <v>219</v>
      </c>
      <c r="N60" s="66"/>
    </row>
    <row r="61" s="14" customFormat="1" ht="14.25" spans="1:14">
      <c r="A61" s="6"/>
      <c r="B61" s="55" t="s">
        <v>124</v>
      </c>
      <c r="C61" s="56" t="s">
        <v>123</v>
      </c>
      <c r="D61" s="6" t="s">
        <v>125</v>
      </c>
      <c r="E61" s="57">
        <v>43.94</v>
      </c>
      <c r="F61" s="58">
        <v>220</v>
      </c>
      <c r="G61" s="59">
        <f t="shared" si="15"/>
        <v>9666.8</v>
      </c>
      <c r="H61" s="59" t="s">
        <v>26</v>
      </c>
      <c r="I61" s="6" t="s">
        <v>27</v>
      </c>
      <c r="J61" s="58">
        <v>1</v>
      </c>
      <c r="K61" s="58">
        <v>12000</v>
      </c>
      <c r="L61" s="58">
        <f t="shared" si="16"/>
        <v>12000</v>
      </c>
      <c r="M61" s="58">
        <f t="shared" si="17"/>
        <v>273</v>
      </c>
      <c r="N61" s="66"/>
    </row>
    <row r="62" s="14" customFormat="1" ht="14.25" spans="1:14">
      <c r="A62" s="6"/>
      <c r="B62" s="55" t="s">
        <v>126</v>
      </c>
      <c r="C62" s="56" t="s">
        <v>123</v>
      </c>
      <c r="D62" s="6" t="s">
        <v>127</v>
      </c>
      <c r="E62" s="57">
        <v>43.94</v>
      </c>
      <c r="F62" s="58">
        <v>220</v>
      </c>
      <c r="G62" s="59">
        <f t="shared" si="15"/>
        <v>9666.8</v>
      </c>
      <c r="H62" s="59" t="s">
        <v>26</v>
      </c>
      <c r="I62" s="6" t="s">
        <v>27</v>
      </c>
      <c r="J62" s="58">
        <v>1</v>
      </c>
      <c r="K62" s="58">
        <v>12000</v>
      </c>
      <c r="L62" s="58">
        <f t="shared" si="16"/>
        <v>12000</v>
      </c>
      <c r="M62" s="58">
        <f t="shared" si="17"/>
        <v>273</v>
      </c>
      <c r="N62" s="66"/>
    </row>
    <row r="63" s="14" customFormat="1" ht="14.25" spans="1:14">
      <c r="A63" s="6"/>
      <c r="B63" s="55" t="s">
        <v>128</v>
      </c>
      <c r="C63" s="56" t="s">
        <v>123</v>
      </c>
      <c r="D63" s="6" t="s">
        <v>129</v>
      </c>
      <c r="E63" s="57">
        <v>43.94</v>
      </c>
      <c r="F63" s="58">
        <v>220</v>
      </c>
      <c r="G63" s="59">
        <f t="shared" si="15"/>
        <v>9666.8</v>
      </c>
      <c r="H63" s="59" t="s">
        <v>26</v>
      </c>
      <c r="I63" s="6" t="s">
        <v>27</v>
      </c>
      <c r="J63" s="58">
        <v>1</v>
      </c>
      <c r="K63" s="58">
        <v>12000</v>
      </c>
      <c r="L63" s="58">
        <f t="shared" si="16"/>
        <v>12000</v>
      </c>
      <c r="M63" s="58">
        <f t="shared" si="17"/>
        <v>273</v>
      </c>
      <c r="N63" s="66"/>
    </row>
    <row r="64" s="14" customFormat="1" ht="14.25" spans="1:14">
      <c r="A64" s="6"/>
      <c r="B64" s="55" t="s">
        <v>130</v>
      </c>
      <c r="C64" s="56" t="s">
        <v>123</v>
      </c>
      <c r="D64" s="6" t="s">
        <v>131</v>
      </c>
      <c r="E64" s="57">
        <v>43.94</v>
      </c>
      <c r="F64" s="58">
        <v>220</v>
      </c>
      <c r="G64" s="59">
        <f t="shared" si="15"/>
        <v>9666.8</v>
      </c>
      <c r="H64" s="59" t="s">
        <v>26</v>
      </c>
      <c r="I64" s="6" t="s">
        <v>27</v>
      </c>
      <c r="J64" s="58">
        <v>1</v>
      </c>
      <c r="K64" s="58">
        <v>12000</v>
      </c>
      <c r="L64" s="58">
        <f t="shared" si="16"/>
        <v>12000</v>
      </c>
      <c r="M64" s="58">
        <f t="shared" si="17"/>
        <v>273</v>
      </c>
      <c r="N64" s="66"/>
    </row>
    <row r="65" s="14" customFormat="1" ht="14.25" spans="1:14">
      <c r="A65" s="6"/>
      <c r="B65" s="55" t="s">
        <v>132</v>
      </c>
      <c r="C65" s="56" t="s">
        <v>123</v>
      </c>
      <c r="D65" s="6" t="s">
        <v>21</v>
      </c>
      <c r="E65" s="57">
        <v>54.98</v>
      </c>
      <c r="F65" s="58">
        <v>220</v>
      </c>
      <c r="G65" s="59">
        <f t="shared" si="15"/>
        <v>12095.6</v>
      </c>
      <c r="H65" s="59" t="s">
        <v>26</v>
      </c>
      <c r="I65" s="6" t="s">
        <v>27</v>
      </c>
      <c r="J65" s="58">
        <v>1</v>
      </c>
      <c r="K65" s="58">
        <v>12000</v>
      </c>
      <c r="L65" s="58">
        <f t="shared" si="16"/>
        <v>12000</v>
      </c>
      <c r="M65" s="58">
        <f t="shared" si="17"/>
        <v>218</v>
      </c>
      <c r="N65" s="66"/>
    </row>
    <row r="66" s="14" customFormat="1" ht="14.25" spans="1:14">
      <c r="A66" s="6"/>
      <c r="B66" s="55" t="s">
        <v>133</v>
      </c>
      <c r="C66" s="56" t="s">
        <v>123</v>
      </c>
      <c r="D66" s="6" t="s">
        <v>134</v>
      </c>
      <c r="E66" s="57">
        <v>43.93</v>
      </c>
      <c r="F66" s="58">
        <v>220</v>
      </c>
      <c r="G66" s="59">
        <f t="shared" si="15"/>
        <v>9664.6</v>
      </c>
      <c r="H66" s="59" t="s">
        <v>26</v>
      </c>
      <c r="I66" s="6" t="s">
        <v>27</v>
      </c>
      <c r="J66" s="58">
        <v>1</v>
      </c>
      <c r="K66" s="58">
        <v>12000</v>
      </c>
      <c r="L66" s="58">
        <f t="shared" si="16"/>
        <v>12000</v>
      </c>
      <c r="M66" s="58">
        <f t="shared" si="17"/>
        <v>273</v>
      </c>
      <c r="N66" s="66"/>
    </row>
    <row r="67" s="14" customFormat="1" ht="14.25" spans="1:14">
      <c r="A67" s="6"/>
      <c r="B67" s="55" t="s">
        <v>135</v>
      </c>
      <c r="C67" s="56" t="s">
        <v>123</v>
      </c>
      <c r="D67" s="6" t="s">
        <v>136</v>
      </c>
      <c r="E67" s="57">
        <v>43.93</v>
      </c>
      <c r="F67" s="58">
        <v>220</v>
      </c>
      <c r="G67" s="59">
        <f t="shared" si="15"/>
        <v>9664.6</v>
      </c>
      <c r="H67" s="59" t="s">
        <v>26</v>
      </c>
      <c r="I67" s="6" t="s">
        <v>27</v>
      </c>
      <c r="J67" s="58">
        <v>1</v>
      </c>
      <c r="K67" s="58">
        <v>12000</v>
      </c>
      <c r="L67" s="58">
        <f t="shared" si="16"/>
        <v>12000</v>
      </c>
      <c r="M67" s="58">
        <f t="shared" si="17"/>
        <v>273</v>
      </c>
      <c r="N67" s="66"/>
    </row>
    <row r="68" s="14" customFormat="1" ht="14.25" spans="1:14">
      <c r="A68" s="6"/>
      <c r="B68" s="55" t="s">
        <v>137</v>
      </c>
      <c r="C68" s="56" t="s">
        <v>123</v>
      </c>
      <c r="D68" s="6" t="s">
        <v>138</v>
      </c>
      <c r="E68" s="57">
        <v>43.93</v>
      </c>
      <c r="F68" s="58">
        <v>220</v>
      </c>
      <c r="G68" s="59">
        <f t="shared" si="15"/>
        <v>9664.6</v>
      </c>
      <c r="H68" s="59" t="s">
        <v>26</v>
      </c>
      <c r="I68" s="6" t="s">
        <v>27</v>
      </c>
      <c r="J68" s="58">
        <v>1</v>
      </c>
      <c r="K68" s="58">
        <v>12000</v>
      </c>
      <c r="L68" s="58">
        <f t="shared" si="16"/>
        <v>12000</v>
      </c>
      <c r="M68" s="58">
        <f t="shared" si="17"/>
        <v>273</v>
      </c>
      <c r="N68" s="66"/>
    </row>
    <row r="69" s="14" customFormat="1" ht="14.25" spans="1:14">
      <c r="A69" s="6"/>
      <c r="B69" s="55" t="s">
        <v>139</v>
      </c>
      <c r="C69" s="56" t="s">
        <v>123</v>
      </c>
      <c r="D69" s="6" t="s">
        <v>140</v>
      </c>
      <c r="E69" s="57">
        <v>43.93</v>
      </c>
      <c r="F69" s="58">
        <v>220</v>
      </c>
      <c r="G69" s="59">
        <f t="shared" si="15"/>
        <v>9664.6</v>
      </c>
      <c r="H69" s="59" t="s">
        <v>26</v>
      </c>
      <c r="I69" s="6" t="s">
        <v>27</v>
      </c>
      <c r="J69" s="58">
        <v>1</v>
      </c>
      <c r="K69" s="58">
        <v>12000</v>
      </c>
      <c r="L69" s="58">
        <f t="shared" si="16"/>
        <v>12000</v>
      </c>
      <c r="M69" s="58">
        <f t="shared" si="17"/>
        <v>273</v>
      </c>
      <c r="N69" s="66"/>
    </row>
    <row r="70" s="14" customFormat="1" ht="14.25" spans="1:14">
      <c r="A70" s="6"/>
      <c r="B70" s="55" t="s">
        <v>141</v>
      </c>
      <c r="C70" s="56" t="s">
        <v>123</v>
      </c>
      <c r="D70" s="6" t="s">
        <v>142</v>
      </c>
      <c r="E70" s="57">
        <v>43.93</v>
      </c>
      <c r="F70" s="58">
        <v>220</v>
      </c>
      <c r="G70" s="59">
        <f t="shared" si="15"/>
        <v>9664.6</v>
      </c>
      <c r="H70" s="59" t="s">
        <v>26</v>
      </c>
      <c r="I70" s="6" t="s">
        <v>27</v>
      </c>
      <c r="J70" s="58">
        <v>1</v>
      </c>
      <c r="K70" s="58">
        <v>12000</v>
      </c>
      <c r="L70" s="58">
        <f t="shared" si="16"/>
        <v>12000</v>
      </c>
      <c r="M70" s="58">
        <f t="shared" si="17"/>
        <v>273</v>
      </c>
      <c r="N70" s="66"/>
    </row>
    <row r="71" s="14" customFormat="1" ht="14.25" spans="1:14">
      <c r="A71" s="6"/>
      <c r="B71" s="55" t="s">
        <v>143</v>
      </c>
      <c r="C71" s="56" t="s">
        <v>123</v>
      </c>
      <c r="D71" s="6" t="s">
        <v>144</v>
      </c>
      <c r="E71" s="57">
        <v>43.93</v>
      </c>
      <c r="F71" s="58">
        <v>220</v>
      </c>
      <c r="G71" s="59">
        <f t="shared" si="15"/>
        <v>9664.6</v>
      </c>
      <c r="H71" s="59" t="s">
        <v>26</v>
      </c>
      <c r="I71" s="6" t="s">
        <v>27</v>
      </c>
      <c r="J71" s="58">
        <v>1</v>
      </c>
      <c r="K71" s="58">
        <v>12000</v>
      </c>
      <c r="L71" s="58">
        <f t="shared" si="16"/>
        <v>12000</v>
      </c>
      <c r="M71" s="58">
        <f t="shared" si="17"/>
        <v>273</v>
      </c>
      <c r="N71" s="66"/>
    </row>
    <row r="72" s="14" customFormat="1" ht="14.25" spans="1:14">
      <c r="A72" s="6" t="s">
        <v>48</v>
      </c>
      <c r="B72" s="55"/>
      <c r="C72" s="56" t="s">
        <v>123</v>
      </c>
      <c r="D72" s="6"/>
      <c r="E72" s="57">
        <f>SUM(E60:E71)</f>
        <v>527.24</v>
      </c>
      <c r="F72" s="58"/>
      <c r="G72" s="59">
        <f>SUM(G60:G71)</f>
        <v>115992.8</v>
      </c>
      <c r="H72" s="59"/>
      <c r="I72" s="6"/>
      <c r="J72" s="58">
        <f>SUM(J60:J71)</f>
        <v>12</v>
      </c>
      <c r="K72" s="58"/>
      <c r="L72" s="58">
        <f>SUM(L60:L71)</f>
        <v>139200</v>
      </c>
      <c r="M72" s="58"/>
      <c r="N72" s="66"/>
    </row>
    <row r="73" s="14" customFormat="1" ht="14.25" spans="1:14">
      <c r="A73" s="6"/>
      <c r="B73" s="55"/>
      <c r="C73" s="56"/>
      <c r="D73" s="6"/>
      <c r="E73" s="57"/>
      <c r="F73" s="58"/>
      <c r="G73" s="59"/>
      <c r="H73" s="59"/>
      <c r="I73" s="6"/>
      <c r="J73" s="58"/>
      <c r="K73" s="58"/>
      <c r="L73" s="58"/>
      <c r="M73" s="58"/>
      <c r="N73" s="66"/>
    </row>
    <row r="74" s="14" customFormat="1" ht="14.25" spans="1:14">
      <c r="A74" s="6"/>
      <c r="B74" s="55" t="s">
        <v>145</v>
      </c>
      <c r="C74" s="56" t="s">
        <v>146</v>
      </c>
      <c r="D74" s="6" t="s">
        <v>147</v>
      </c>
      <c r="E74" s="57">
        <v>123.81</v>
      </c>
      <c r="F74" s="58">
        <v>250</v>
      </c>
      <c r="G74" s="59">
        <f t="shared" ref="G74:G85" si="18">F74*E74</f>
        <v>30952.5</v>
      </c>
      <c r="H74" s="59" t="s">
        <v>26</v>
      </c>
      <c r="I74" s="6" t="s">
        <v>27</v>
      </c>
      <c r="J74" s="58">
        <v>3</v>
      </c>
      <c r="K74" s="58">
        <v>12000</v>
      </c>
      <c r="L74" s="58">
        <f t="shared" ref="L74:L85" si="19">K74*J74</f>
        <v>36000</v>
      </c>
      <c r="M74" s="58">
        <f t="shared" ref="M74:M85" si="20">ROUND(L74/E74,0)</f>
        <v>291</v>
      </c>
      <c r="N74" s="66"/>
    </row>
    <row r="75" s="14" customFormat="1" ht="14.25" spans="1:14">
      <c r="A75" s="6"/>
      <c r="B75" s="55" t="s">
        <v>148</v>
      </c>
      <c r="C75" s="56" t="s">
        <v>146</v>
      </c>
      <c r="D75" s="6" t="s">
        <v>149</v>
      </c>
      <c r="E75" s="57">
        <v>43.94</v>
      </c>
      <c r="F75" s="58">
        <v>250</v>
      </c>
      <c r="G75" s="59">
        <f t="shared" si="18"/>
        <v>10985</v>
      </c>
      <c r="H75" s="59" t="s">
        <v>26</v>
      </c>
      <c r="I75" s="6" t="s">
        <v>27</v>
      </c>
      <c r="J75" s="58">
        <v>1</v>
      </c>
      <c r="K75" s="58">
        <v>12000</v>
      </c>
      <c r="L75" s="58">
        <f t="shared" si="19"/>
        <v>12000</v>
      </c>
      <c r="M75" s="58">
        <f t="shared" si="20"/>
        <v>273</v>
      </c>
      <c r="N75" s="66"/>
    </row>
    <row r="76" s="14" customFormat="1" ht="14.25" spans="1:14">
      <c r="A76" s="6"/>
      <c r="B76" s="55" t="s">
        <v>150</v>
      </c>
      <c r="C76" s="56" t="s">
        <v>146</v>
      </c>
      <c r="D76" s="6" t="s">
        <v>151</v>
      </c>
      <c r="E76" s="57">
        <v>43.94</v>
      </c>
      <c r="F76" s="58">
        <v>250</v>
      </c>
      <c r="G76" s="59">
        <f t="shared" si="18"/>
        <v>10985</v>
      </c>
      <c r="H76" s="59" t="s">
        <v>26</v>
      </c>
      <c r="I76" s="6" t="s">
        <v>27</v>
      </c>
      <c r="J76" s="58">
        <v>1</v>
      </c>
      <c r="K76" s="58">
        <v>12000</v>
      </c>
      <c r="L76" s="58">
        <f t="shared" si="19"/>
        <v>12000</v>
      </c>
      <c r="M76" s="58">
        <f t="shared" si="20"/>
        <v>273</v>
      </c>
      <c r="N76" s="66"/>
    </row>
    <row r="77" s="14" customFormat="1" ht="14.25" spans="1:14">
      <c r="A77" s="6"/>
      <c r="B77" s="55" t="s">
        <v>152</v>
      </c>
      <c r="C77" s="56" t="s">
        <v>146</v>
      </c>
      <c r="D77" s="6" t="s">
        <v>153</v>
      </c>
      <c r="E77" s="57">
        <v>43.94</v>
      </c>
      <c r="F77" s="58">
        <v>220</v>
      </c>
      <c r="G77" s="59">
        <f t="shared" si="18"/>
        <v>9666.8</v>
      </c>
      <c r="H77" s="59" t="s">
        <v>26</v>
      </c>
      <c r="I77" s="6" t="s">
        <v>27</v>
      </c>
      <c r="J77" s="58">
        <v>1</v>
      </c>
      <c r="K77" s="58">
        <v>12000</v>
      </c>
      <c r="L77" s="58">
        <f t="shared" si="19"/>
        <v>12000</v>
      </c>
      <c r="M77" s="58">
        <f t="shared" si="20"/>
        <v>273</v>
      </c>
      <c r="N77" s="66"/>
    </row>
    <row r="78" s="14" customFormat="1" ht="14.25" spans="1:14">
      <c r="A78" s="6"/>
      <c r="B78" s="55" t="s">
        <v>154</v>
      </c>
      <c r="C78" s="56" t="s">
        <v>146</v>
      </c>
      <c r="D78" s="6" t="s">
        <v>155</v>
      </c>
      <c r="E78" s="57">
        <v>60.27</v>
      </c>
      <c r="F78" s="58">
        <v>220</v>
      </c>
      <c r="G78" s="59">
        <f t="shared" si="18"/>
        <v>13259.4</v>
      </c>
      <c r="H78" s="59" t="s">
        <v>22</v>
      </c>
      <c r="I78" s="6" t="s">
        <v>23</v>
      </c>
      <c r="J78" s="58">
        <v>2</v>
      </c>
      <c r="K78" s="58">
        <v>7200</v>
      </c>
      <c r="L78" s="58">
        <f t="shared" si="19"/>
        <v>14400</v>
      </c>
      <c r="M78" s="58">
        <f t="shared" si="20"/>
        <v>239</v>
      </c>
      <c r="N78" s="66"/>
    </row>
    <row r="79" s="14" customFormat="1" ht="14.25" spans="1:14">
      <c r="A79" s="6"/>
      <c r="B79" s="55" t="s">
        <v>156</v>
      </c>
      <c r="C79" s="56" t="s">
        <v>146</v>
      </c>
      <c r="D79" s="6" t="s">
        <v>157</v>
      </c>
      <c r="E79" s="57">
        <v>16</v>
      </c>
      <c r="F79" s="58">
        <v>220</v>
      </c>
      <c r="G79" s="59">
        <f t="shared" si="18"/>
        <v>3520</v>
      </c>
      <c r="H79" s="59" t="s">
        <v>39</v>
      </c>
      <c r="I79" s="6" t="s">
        <v>40</v>
      </c>
      <c r="J79" s="58">
        <v>1</v>
      </c>
      <c r="K79" s="58">
        <v>3500</v>
      </c>
      <c r="L79" s="58">
        <f t="shared" si="19"/>
        <v>3500</v>
      </c>
      <c r="M79" s="58">
        <f t="shared" si="20"/>
        <v>219</v>
      </c>
      <c r="N79" s="66"/>
    </row>
    <row r="80" s="14" customFormat="1" ht="14.25" spans="1:14">
      <c r="A80" s="6" t="s">
        <v>48</v>
      </c>
      <c r="B80" s="55"/>
      <c r="C80" s="56" t="s">
        <v>146</v>
      </c>
      <c r="D80" s="6"/>
      <c r="E80" s="57">
        <f>SUM(E74:E79)</f>
        <v>331.9</v>
      </c>
      <c r="F80" s="58"/>
      <c r="G80" s="59">
        <f>SUM(G74:G79)</f>
        <v>79368.7</v>
      </c>
      <c r="H80" s="59"/>
      <c r="I80" s="6"/>
      <c r="J80" s="58">
        <f>SUM(J74:J79)</f>
        <v>9</v>
      </c>
      <c r="K80" s="58"/>
      <c r="L80" s="58">
        <f>SUM(L74:L79)</f>
        <v>89900</v>
      </c>
      <c r="M80" s="58"/>
      <c r="N80" s="66"/>
    </row>
    <row r="81" s="14" customFormat="1" ht="14.25" spans="1:14">
      <c r="A81" s="6"/>
      <c r="B81" s="55"/>
      <c r="C81" s="56"/>
      <c r="D81" s="6"/>
      <c r="E81" s="57"/>
      <c r="F81" s="58"/>
      <c r="G81" s="59"/>
      <c r="H81" s="59"/>
      <c r="I81" s="6"/>
      <c r="J81" s="58"/>
      <c r="K81" s="58"/>
      <c r="L81" s="58"/>
      <c r="M81" s="58"/>
      <c r="N81" s="66"/>
    </row>
    <row r="82" s="14" customFormat="1" ht="14.25" spans="1:14">
      <c r="A82" s="69"/>
      <c r="B82" s="70"/>
      <c r="C82" s="70"/>
      <c r="D82" s="71" t="s">
        <v>158</v>
      </c>
      <c r="E82" s="72">
        <f>SUM(E80,E72,E58,E46,E36,E27,E17,E14)</f>
        <v>3962.51</v>
      </c>
      <c r="F82" s="73"/>
      <c r="G82" s="72">
        <f>SUM(G80,G72,G58,G46,G36,G27,G17,G14)</f>
        <v>945804.9</v>
      </c>
      <c r="H82" s="74"/>
      <c r="I82" s="73"/>
      <c r="J82" s="72">
        <f>SUM(J80,J72,J58,J46,J36,J27,J17,J14)</f>
        <v>92</v>
      </c>
      <c r="K82" s="73"/>
      <c r="L82" s="72">
        <f>SUM(L80,L72,L58,L46,L36,L27,L17,L14)</f>
        <v>810100</v>
      </c>
      <c r="M82" s="73"/>
      <c r="N82" s="76"/>
    </row>
    <row r="83" s="15" customFormat="1" ht="13.5" spans="1:14">
      <c r="A83" s="36" t="s">
        <v>159</v>
      </c>
      <c r="B83" s="36"/>
      <c r="C83" s="36"/>
      <c r="D83" s="75" t="s">
        <v>160</v>
      </c>
      <c r="E83" s="75"/>
      <c r="F83" s="75"/>
      <c r="G83" s="75"/>
      <c r="H83" s="75"/>
      <c r="I83" s="75"/>
      <c r="J83" s="75"/>
      <c r="K83" s="75"/>
      <c r="L83" s="75"/>
      <c r="M83" s="75"/>
      <c r="N83" s="75"/>
    </row>
    <row r="84" s="15" customFormat="1" spans="1:14">
      <c r="A84" s="31"/>
      <c r="B84" s="31"/>
      <c r="C84" s="31"/>
      <c r="D84" s="75" t="s">
        <v>161</v>
      </c>
      <c r="E84" s="75"/>
      <c r="F84" s="75"/>
      <c r="G84" s="75"/>
      <c r="H84" s="75"/>
      <c r="I84" s="75"/>
      <c r="J84" s="75"/>
      <c r="K84" s="75"/>
      <c r="L84" s="75"/>
      <c r="M84" s="75"/>
      <c r="N84" s="75"/>
    </row>
    <row r="85" s="15" customFormat="1" ht="13.5" spans="1:14">
      <c r="A85" s="36" t="s">
        <v>162</v>
      </c>
      <c r="B85" s="36"/>
      <c r="C85" s="36"/>
      <c r="D85" s="75" t="s">
        <v>163</v>
      </c>
      <c r="E85" s="75"/>
      <c r="F85" s="75"/>
      <c r="G85" s="75"/>
      <c r="H85" s="75"/>
      <c r="I85" s="75"/>
      <c r="J85" s="75"/>
      <c r="K85" s="75"/>
      <c r="L85" s="75"/>
      <c r="M85" s="75"/>
      <c r="N85" s="75"/>
    </row>
    <row r="86" s="15" customFormat="1" spans="1:14">
      <c r="A86" s="31"/>
      <c r="B86" s="31"/>
      <c r="C86" s="31"/>
      <c r="D86" s="75" t="s">
        <v>164</v>
      </c>
      <c r="E86" s="75"/>
      <c r="F86" s="75"/>
      <c r="G86" s="75"/>
      <c r="H86" s="75"/>
      <c r="I86" s="75"/>
      <c r="J86" s="75"/>
      <c r="K86" s="75"/>
      <c r="L86" s="75"/>
      <c r="M86" s="75"/>
      <c r="N86" s="75"/>
    </row>
    <row r="87" s="15" customFormat="1" spans="1:14">
      <c r="A87" s="31"/>
      <c r="B87" s="31"/>
      <c r="C87" s="31"/>
      <c r="D87" s="75" t="s">
        <v>165</v>
      </c>
      <c r="E87" s="75"/>
      <c r="F87" s="75"/>
      <c r="G87" s="75"/>
      <c r="H87" s="75"/>
      <c r="I87" s="75"/>
      <c r="J87" s="75"/>
      <c r="K87" s="75"/>
      <c r="L87" s="75"/>
      <c r="M87" s="75"/>
      <c r="N87" s="75"/>
    </row>
    <row r="88" s="15" customFormat="1" spans="1:14">
      <c r="A88" s="31"/>
      <c r="B88" s="31"/>
      <c r="C88" s="31"/>
      <c r="D88" s="75" t="s">
        <v>166</v>
      </c>
      <c r="E88" s="75"/>
      <c r="F88" s="75"/>
      <c r="G88" s="75"/>
      <c r="H88" s="75"/>
      <c r="I88" s="75"/>
      <c r="J88" s="75"/>
      <c r="K88" s="75"/>
      <c r="L88" s="75"/>
      <c r="M88" s="75"/>
      <c r="N88" s="75"/>
    </row>
    <row r="89" s="15" customFormat="1" spans="1:14">
      <c r="A89" s="31"/>
      <c r="B89" s="31"/>
      <c r="C89" s="31"/>
      <c r="D89" s="75" t="s">
        <v>167</v>
      </c>
      <c r="E89" s="75"/>
      <c r="F89" s="75"/>
      <c r="G89" s="75"/>
      <c r="H89" s="75"/>
      <c r="I89" s="75"/>
      <c r="J89" s="75"/>
      <c r="K89" s="75"/>
      <c r="L89" s="75"/>
      <c r="M89" s="75"/>
      <c r="N89" s="75"/>
    </row>
  </sheetData>
  <mergeCells count="22">
    <mergeCell ref="A1:N1"/>
    <mergeCell ref="A83:C83"/>
    <mergeCell ref="D83:N83"/>
    <mergeCell ref="A84:C84"/>
    <mergeCell ref="D84:N84"/>
    <mergeCell ref="A85:C85"/>
    <mergeCell ref="D85:N85"/>
    <mergeCell ref="A86:C86"/>
    <mergeCell ref="D86:N86"/>
    <mergeCell ref="A87:C87"/>
    <mergeCell ref="D87:N87"/>
    <mergeCell ref="A88:C88"/>
    <mergeCell ref="D88:N88"/>
    <mergeCell ref="A89:C89"/>
    <mergeCell ref="D89:N89"/>
    <mergeCell ref="A2:A3"/>
    <mergeCell ref="B2:B3"/>
    <mergeCell ref="C2:C3"/>
    <mergeCell ref="D2:D3"/>
    <mergeCell ref="H2:H3"/>
    <mergeCell ref="I2:I3"/>
    <mergeCell ref="N2:N3"/>
  </mergeCells>
  <pageMargins left="0.7" right="0.7" top="0.75" bottom="0.550694444444444"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zoomScale="115" zoomScaleNormal="115" topLeftCell="A18" workbookViewId="0">
      <selection activeCell="M28" sqref="M28"/>
    </sheetView>
  </sheetViews>
  <sheetFormatPr defaultColWidth="6.75" defaultRowHeight="12.75"/>
  <cols>
    <col min="1" max="1" width="5.5" style="14" customWidth="1"/>
    <col min="2" max="2" width="22.25" style="14" customWidth="1"/>
    <col min="3" max="3" width="21.6333333333333" style="14" customWidth="1"/>
    <col min="4" max="4" width="19" style="14" customWidth="1"/>
    <col min="5" max="5" width="8" style="14" customWidth="1"/>
    <col min="6" max="6" width="7.88333333333333" style="14" customWidth="1"/>
    <col min="7" max="7" width="10.5" style="17" customWidth="1"/>
    <col min="8" max="8" width="15.1083333333333" style="17" customWidth="1"/>
    <col min="9" max="9" width="12.5" style="14" customWidth="1"/>
    <col min="10" max="16384" width="6.75" style="14"/>
  </cols>
  <sheetData>
    <row r="1" s="14" customFormat="1" ht="30.75" customHeight="1" spans="1:9">
      <c r="A1" s="18" t="s">
        <v>168</v>
      </c>
      <c r="B1" s="18"/>
      <c r="C1" s="18"/>
      <c r="D1" s="18"/>
      <c r="E1" s="18"/>
      <c r="F1" s="18"/>
      <c r="G1" s="18"/>
      <c r="H1" s="18"/>
      <c r="I1" s="18"/>
    </row>
    <row r="2" s="15" customFormat="1" ht="20.45" customHeight="1" spans="1:9">
      <c r="A2" s="19" t="s">
        <v>169</v>
      </c>
      <c r="B2" s="19"/>
      <c r="C2" s="19"/>
      <c r="D2" s="19"/>
      <c r="E2" s="19"/>
      <c r="F2" s="19" t="s">
        <v>170</v>
      </c>
      <c r="G2" s="20"/>
      <c r="H2" s="20"/>
      <c r="I2" s="19"/>
    </row>
    <row r="3" s="15" customFormat="1" ht="20.45" customHeight="1" spans="1:9">
      <c r="A3" s="21" t="s">
        <v>171</v>
      </c>
      <c r="B3" s="21"/>
      <c r="C3" s="21"/>
      <c r="D3" s="21"/>
      <c r="E3" s="21"/>
      <c r="F3" s="22" t="s">
        <v>172</v>
      </c>
      <c r="G3" s="23"/>
      <c r="H3" s="23"/>
      <c r="I3" s="22"/>
    </row>
    <row r="4" s="15" customFormat="1" ht="34" customHeight="1" spans="1:9">
      <c r="A4" s="24" t="s">
        <v>173</v>
      </c>
      <c r="B4" s="24" t="s">
        <v>174</v>
      </c>
      <c r="C4" s="25" t="s">
        <v>175</v>
      </c>
      <c r="D4" s="24" t="s">
        <v>176</v>
      </c>
      <c r="E4" s="24" t="s">
        <v>177</v>
      </c>
      <c r="F4" s="24" t="s">
        <v>178</v>
      </c>
      <c r="G4" s="26" t="s">
        <v>179</v>
      </c>
      <c r="H4" s="26" t="s">
        <v>180</v>
      </c>
      <c r="I4" s="26" t="s">
        <v>181</v>
      </c>
    </row>
    <row r="5" s="15" customFormat="1" ht="20.45" customHeight="1" spans="1:9">
      <c r="A5" s="27" t="s">
        <v>182</v>
      </c>
      <c r="B5" s="28" t="s">
        <v>183</v>
      </c>
      <c r="C5" s="29"/>
      <c r="D5" s="29"/>
      <c r="E5" s="29"/>
      <c r="F5" s="30"/>
      <c r="G5" s="31"/>
      <c r="H5" s="31"/>
      <c r="I5" s="29"/>
    </row>
    <row r="6" s="15" customFormat="1" ht="58" customHeight="1" spans="1:9">
      <c r="A6" s="32">
        <v>1</v>
      </c>
      <c r="B6" s="33" t="s">
        <v>52</v>
      </c>
      <c r="C6" s="29"/>
      <c r="D6" s="33" t="s">
        <v>53</v>
      </c>
      <c r="E6" s="33" t="s">
        <v>184</v>
      </c>
      <c r="F6" s="34" cm="1">
        <f t="array" ref="F6">SUMPRODUCT((空调配置!$I$4:$I$79=D6)*空调配置!$J$4:$J$79)</f>
        <v>10</v>
      </c>
      <c r="G6" s="35"/>
      <c r="H6" s="35">
        <f>F6*G6</f>
        <v>0</v>
      </c>
      <c r="I6" s="33" t="s">
        <v>185</v>
      </c>
    </row>
    <row r="7" s="15" customFormat="1" ht="58" customHeight="1" spans="1:12">
      <c r="A7" s="32">
        <v>2</v>
      </c>
      <c r="B7" s="33" t="s">
        <v>26</v>
      </c>
      <c r="C7" s="29"/>
      <c r="D7" s="33" t="s">
        <v>27</v>
      </c>
      <c r="E7" s="33" t="s">
        <v>184</v>
      </c>
      <c r="F7" s="34" cm="1">
        <f t="array" ref="F7">SUMPRODUCT((空调配置!$I$4:$I$79=D7)*空调配置!$J$4:$J$79)</f>
        <v>24</v>
      </c>
      <c r="G7" s="35"/>
      <c r="H7" s="35">
        <f>F7*G7</f>
        <v>0</v>
      </c>
      <c r="I7" s="33" t="s">
        <v>186</v>
      </c>
      <c r="L7"/>
    </row>
    <row r="8" s="15" customFormat="1" ht="58" customHeight="1" spans="1:15">
      <c r="A8" s="32">
        <v>3</v>
      </c>
      <c r="B8" s="33" t="s">
        <v>22</v>
      </c>
      <c r="C8" s="29"/>
      <c r="D8" s="33" t="s">
        <v>23</v>
      </c>
      <c r="E8" s="33" t="s">
        <v>184</v>
      </c>
      <c r="F8" s="34" cm="1">
        <f t="array" ref="F8">SUMPRODUCT((空调配置!$I$4:$I$79=D8)*空调配置!$J$4:$J$79)</f>
        <v>53</v>
      </c>
      <c r="G8" s="35"/>
      <c r="H8" s="35">
        <f>F8*G8</f>
        <v>0</v>
      </c>
      <c r="I8" s="33" t="s">
        <v>185</v>
      </c>
      <c r="O8"/>
    </row>
    <row r="9" s="15" customFormat="1" ht="58" customHeight="1" spans="1:9">
      <c r="A9" s="32">
        <v>4</v>
      </c>
      <c r="B9" s="33" t="s">
        <v>43</v>
      </c>
      <c r="C9" s="29"/>
      <c r="D9" s="33" t="s">
        <v>44</v>
      </c>
      <c r="E9" s="33" t="s">
        <v>184</v>
      </c>
      <c r="F9" s="34" cm="1">
        <f t="array" ref="F9">SUMPRODUCT((空调配置!$I$4:$I$79=D9)*空调配置!$J$4:$J$79)</f>
        <v>2</v>
      </c>
      <c r="G9" s="35"/>
      <c r="H9" s="35">
        <f>F9*G9</f>
        <v>0</v>
      </c>
      <c r="I9" s="33" t="s">
        <v>186</v>
      </c>
    </row>
    <row r="10" s="15" customFormat="1" ht="58" customHeight="1" spans="1:9">
      <c r="A10" s="32">
        <v>5</v>
      </c>
      <c r="B10" s="33" t="s">
        <v>39</v>
      </c>
      <c r="C10" s="29"/>
      <c r="D10" s="33" t="s">
        <v>40</v>
      </c>
      <c r="E10" s="33" t="s">
        <v>184</v>
      </c>
      <c r="F10" s="34" cm="1">
        <f t="array" ref="F10">SUMPRODUCT((空调配置!$I$4:$I$79=D10)*空调配置!$J$4:$J$79)</f>
        <v>3</v>
      </c>
      <c r="G10" s="35"/>
      <c r="H10" s="35">
        <f>F10*G10</f>
        <v>0</v>
      </c>
      <c r="I10" s="33" t="s">
        <v>185</v>
      </c>
    </row>
    <row r="11" s="16" customFormat="1" ht="20.45" customHeight="1" spans="1:9">
      <c r="A11" s="32">
        <v>6</v>
      </c>
      <c r="B11" s="36" t="s">
        <v>187</v>
      </c>
      <c r="C11" s="37"/>
      <c r="D11" s="36"/>
      <c r="E11" s="36"/>
      <c r="F11" s="38">
        <f>SUM(F6:F10)</f>
        <v>92</v>
      </c>
      <c r="G11" s="39"/>
      <c r="H11" s="39">
        <f>SUM(H6:H10)</f>
        <v>0</v>
      </c>
      <c r="I11" s="36"/>
    </row>
    <row r="12" s="14" customFormat="1" ht="13.5" spans="1:9">
      <c r="A12" s="19" t="s">
        <v>188</v>
      </c>
      <c r="B12" s="19"/>
      <c r="C12" s="19"/>
      <c r="D12" s="19"/>
      <c r="E12" s="19"/>
      <c r="F12" s="19"/>
      <c r="G12" s="20"/>
      <c r="H12" s="20"/>
      <c r="I12" s="19"/>
    </row>
    <row r="13" s="14" customFormat="1" ht="13.5" spans="1:9">
      <c r="A13" s="19" t="s">
        <v>189</v>
      </c>
      <c r="B13" s="19"/>
      <c r="C13" s="19"/>
      <c r="D13" s="19"/>
      <c r="E13" s="19"/>
      <c r="F13" s="19"/>
      <c r="G13" s="20"/>
      <c r="H13" s="20"/>
      <c r="I13" s="19"/>
    </row>
    <row r="14" s="14" customFormat="1" ht="13.5" spans="1:9">
      <c r="A14" s="19" t="s">
        <v>190</v>
      </c>
      <c r="B14" s="19"/>
      <c r="C14" s="19"/>
      <c r="D14" s="19"/>
      <c r="E14" s="19"/>
      <c r="F14" s="19"/>
      <c r="G14" s="20"/>
      <c r="H14" s="20"/>
      <c r="I14" s="19"/>
    </row>
    <row r="15" s="14" customFormat="1" spans="1:9">
      <c r="A15" s="40"/>
      <c r="B15" s="40"/>
      <c r="C15" s="40"/>
      <c r="D15" s="40"/>
      <c r="E15" s="40"/>
      <c r="F15" s="40"/>
      <c r="G15" s="41"/>
      <c r="H15" s="41"/>
      <c r="I15" s="40"/>
    </row>
    <row r="16" ht="27" spans="1:9">
      <c r="A16" s="42" t="s">
        <v>191</v>
      </c>
      <c r="B16" s="42" t="s">
        <v>192</v>
      </c>
      <c r="C16" s="43" t="s">
        <v>175</v>
      </c>
      <c r="D16" s="42" t="s">
        <v>193</v>
      </c>
      <c r="E16" s="42" t="s">
        <v>194</v>
      </c>
      <c r="F16" s="42" t="s">
        <v>195</v>
      </c>
      <c r="G16" s="42" t="s">
        <v>196</v>
      </c>
      <c r="H16" s="42" t="s">
        <v>197</v>
      </c>
      <c r="I16" s="42" t="s">
        <v>14</v>
      </c>
    </row>
    <row r="17" ht="14.25" spans="1:9">
      <c r="A17" s="32">
        <v>1</v>
      </c>
      <c r="B17" s="33" t="s">
        <v>198</v>
      </c>
      <c r="C17" s="41"/>
      <c r="D17" s="44" t="s">
        <v>199</v>
      </c>
      <c r="E17" s="32" t="s">
        <v>200</v>
      </c>
      <c r="F17" s="34">
        <f>50+10*3</f>
        <v>80</v>
      </c>
      <c r="G17" s="45"/>
      <c r="H17" s="45">
        <f>G17*F17</f>
        <v>0</v>
      </c>
      <c r="I17" s="33"/>
    </row>
    <row r="18" ht="27" spans="1:9">
      <c r="A18" s="32">
        <v>2</v>
      </c>
      <c r="B18" s="33" t="s">
        <v>201</v>
      </c>
      <c r="C18" s="41"/>
      <c r="D18" s="33" t="s">
        <v>202</v>
      </c>
      <c r="E18" s="33" t="s">
        <v>200</v>
      </c>
      <c r="F18" s="34">
        <f t="shared" ref="F18:F24" si="0">F17</f>
        <v>80</v>
      </c>
      <c r="G18" s="45"/>
      <c r="H18" s="45"/>
      <c r="I18" s="33"/>
    </row>
    <row r="19" ht="14.25" spans="1:9">
      <c r="A19" s="32">
        <v>3</v>
      </c>
      <c r="B19" s="33" t="s">
        <v>203</v>
      </c>
      <c r="C19" s="41"/>
      <c r="D19" s="33" t="s">
        <v>204</v>
      </c>
      <c r="E19" s="33" t="s">
        <v>200</v>
      </c>
      <c r="F19" s="34">
        <f t="shared" si="0"/>
        <v>80</v>
      </c>
      <c r="G19" s="45"/>
      <c r="H19" s="45"/>
      <c r="I19" s="33"/>
    </row>
    <row r="20" ht="14.25" spans="1:9">
      <c r="A20" s="32">
        <v>4</v>
      </c>
      <c r="B20" s="33" t="s">
        <v>203</v>
      </c>
      <c r="C20" s="41"/>
      <c r="D20" s="33" t="s">
        <v>205</v>
      </c>
      <c r="E20" s="33" t="s">
        <v>200</v>
      </c>
      <c r="F20" s="34">
        <f t="shared" si="0"/>
        <v>80</v>
      </c>
      <c r="G20" s="45"/>
      <c r="H20" s="45"/>
      <c r="I20" s="33"/>
    </row>
    <row r="21" ht="14.25" spans="1:9">
      <c r="A21" s="32">
        <v>5</v>
      </c>
      <c r="B21" s="33" t="s">
        <v>206</v>
      </c>
      <c r="C21" s="41"/>
      <c r="D21" s="44" t="s">
        <v>207</v>
      </c>
      <c r="E21" s="32" t="s">
        <v>200</v>
      </c>
      <c r="F21" s="34">
        <v>0</v>
      </c>
      <c r="G21" s="45"/>
      <c r="H21" s="45">
        <f>G21*F21</f>
        <v>0</v>
      </c>
      <c r="I21" s="33"/>
    </row>
    <row r="22" ht="27" spans="1:9">
      <c r="A22" s="32">
        <v>6</v>
      </c>
      <c r="B22" s="33" t="s">
        <v>208</v>
      </c>
      <c r="C22" s="41"/>
      <c r="D22" s="33" t="s">
        <v>209</v>
      </c>
      <c r="E22" s="33" t="s">
        <v>200</v>
      </c>
      <c r="F22" s="34">
        <f t="shared" si="0"/>
        <v>0</v>
      </c>
      <c r="G22" s="45"/>
      <c r="H22" s="45"/>
      <c r="I22" s="33"/>
    </row>
    <row r="23" ht="14.25" spans="1:9">
      <c r="A23" s="32">
        <v>7</v>
      </c>
      <c r="B23" s="33" t="s">
        <v>210</v>
      </c>
      <c r="C23" s="41"/>
      <c r="D23" s="33" t="s">
        <v>211</v>
      </c>
      <c r="E23" s="33" t="s">
        <v>200</v>
      </c>
      <c r="F23" s="34">
        <f t="shared" si="0"/>
        <v>0</v>
      </c>
      <c r="G23" s="45"/>
      <c r="H23" s="45"/>
      <c r="I23" s="33"/>
    </row>
    <row r="24" ht="14.25" spans="1:9">
      <c r="A24" s="32">
        <v>8</v>
      </c>
      <c r="B24" s="33" t="s">
        <v>210</v>
      </c>
      <c r="C24" s="41"/>
      <c r="D24" s="33" t="s">
        <v>205</v>
      </c>
      <c r="E24" s="33" t="s">
        <v>200</v>
      </c>
      <c r="F24" s="34">
        <f t="shared" si="0"/>
        <v>0</v>
      </c>
      <c r="G24" s="45"/>
      <c r="H24" s="45"/>
      <c r="I24" s="33"/>
    </row>
    <row r="25" ht="14.25" spans="1:9">
      <c r="A25" s="32">
        <v>9</v>
      </c>
      <c r="B25" s="33" t="s">
        <v>212</v>
      </c>
      <c r="C25" s="41"/>
      <c r="D25" s="44" t="s">
        <v>213</v>
      </c>
      <c r="E25" s="32" t="s">
        <v>200</v>
      </c>
      <c r="F25" s="34">
        <v>12</v>
      </c>
      <c r="G25" s="45"/>
      <c r="H25" s="45">
        <f>G25*F25</f>
        <v>0</v>
      </c>
      <c r="I25" s="33"/>
    </row>
    <row r="26" ht="27" spans="1:9">
      <c r="A26" s="32">
        <v>10</v>
      </c>
      <c r="B26" s="33" t="s">
        <v>214</v>
      </c>
      <c r="C26" s="41"/>
      <c r="D26" s="33" t="s">
        <v>215</v>
      </c>
      <c r="E26" s="33" t="s">
        <v>200</v>
      </c>
      <c r="F26" s="34">
        <f t="shared" ref="F26:F28" si="1">F25</f>
        <v>12</v>
      </c>
      <c r="G26" s="45"/>
      <c r="H26" s="45"/>
      <c r="I26" s="33"/>
    </row>
    <row r="27" ht="14.25" spans="1:9">
      <c r="A27" s="32">
        <v>11</v>
      </c>
      <c r="B27" s="33" t="s">
        <v>216</v>
      </c>
      <c r="C27" s="41"/>
      <c r="D27" s="33" t="s">
        <v>211</v>
      </c>
      <c r="E27" s="33" t="s">
        <v>200</v>
      </c>
      <c r="F27" s="34">
        <f t="shared" si="1"/>
        <v>12</v>
      </c>
      <c r="G27" s="45"/>
      <c r="H27" s="45"/>
      <c r="I27" s="33"/>
    </row>
    <row r="28" ht="14.25" spans="1:9">
      <c r="A28" s="32">
        <v>12</v>
      </c>
      <c r="B28" s="33" t="s">
        <v>216</v>
      </c>
      <c r="C28" s="41"/>
      <c r="D28" s="33" t="s">
        <v>205</v>
      </c>
      <c r="E28" s="33" t="s">
        <v>200</v>
      </c>
      <c r="F28" s="34">
        <f t="shared" si="1"/>
        <v>12</v>
      </c>
      <c r="G28" s="45"/>
      <c r="H28" s="45"/>
      <c r="I28" s="33"/>
    </row>
    <row r="29" ht="13.5" spans="1:9">
      <c r="A29" s="32">
        <v>13</v>
      </c>
      <c r="B29" s="46" t="s">
        <v>217</v>
      </c>
      <c r="C29" s="41"/>
      <c r="D29" s="41"/>
      <c r="E29" s="46" t="s">
        <v>218</v>
      </c>
      <c r="F29" s="41">
        <v>100</v>
      </c>
      <c r="G29" s="41"/>
      <c r="H29" s="41">
        <f t="shared" ref="H29:H34" si="2">G29*F29</f>
        <v>0</v>
      </c>
      <c r="I29" s="41"/>
    </row>
    <row r="30" ht="13.5" spans="1:9">
      <c r="A30" s="32">
        <v>14</v>
      </c>
      <c r="B30" s="46" t="s">
        <v>219</v>
      </c>
      <c r="C30" s="41"/>
      <c r="D30" s="41"/>
      <c r="E30" s="46" t="s">
        <v>220</v>
      </c>
      <c r="F30" s="41">
        <v>20</v>
      </c>
      <c r="G30" s="41"/>
      <c r="H30" s="41">
        <f t="shared" si="2"/>
        <v>0</v>
      </c>
      <c r="I30" s="50" t="s">
        <v>221</v>
      </c>
    </row>
    <row r="31" ht="13.5" spans="1:9">
      <c r="A31" s="32">
        <v>15</v>
      </c>
      <c r="B31" s="46" t="s">
        <v>222</v>
      </c>
      <c r="C31" s="41"/>
      <c r="D31" s="41" t="s">
        <v>223</v>
      </c>
      <c r="E31" s="46" t="s">
        <v>224</v>
      </c>
      <c r="F31" s="41">
        <v>89</v>
      </c>
      <c r="G31" s="41"/>
      <c r="H31" s="41">
        <f t="shared" si="2"/>
        <v>0</v>
      </c>
      <c r="I31" s="41"/>
    </row>
    <row r="32" ht="13.5" spans="1:9">
      <c r="A32" s="32">
        <v>16</v>
      </c>
      <c r="B32" s="46" t="s">
        <v>222</v>
      </c>
      <c r="C32" s="41"/>
      <c r="D32" s="41" t="s">
        <v>225</v>
      </c>
      <c r="E32" s="46" t="s">
        <v>224</v>
      </c>
      <c r="F32" s="41">
        <v>3</v>
      </c>
      <c r="G32" s="41"/>
      <c r="H32" s="41">
        <f t="shared" si="2"/>
        <v>0</v>
      </c>
      <c r="I32" s="41"/>
    </row>
    <row r="33" ht="13.5" spans="1:9">
      <c r="A33" s="32">
        <v>17</v>
      </c>
      <c r="B33" s="46" t="s">
        <v>226</v>
      </c>
      <c r="C33" s="41"/>
      <c r="D33" s="41" t="s">
        <v>227</v>
      </c>
      <c r="E33" s="41" t="s">
        <v>228</v>
      </c>
      <c r="F33" s="41">
        <v>50</v>
      </c>
      <c r="G33" s="41"/>
      <c r="H33" s="41">
        <f t="shared" si="2"/>
        <v>0</v>
      </c>
      <c r="I33" s="41"/>
    </row>
    <row r="34" ht="13.5" spans="1:9">
      <c r="A34" s="32">
        <v>18</v>
      </c>
      <c r="B34" s="46" t="s">
        <v>229</v>
      </c>
      <c r="C34" s="41"/>
      <c r="D34" s="41" t="s">
        <v>227</v>
      </c>
      <c r="E34" s="41" t="s">
        <v>228</v>
      </c>
      <c r="F34" s="41">
        <f>41*7+32*6</f>
        <v>479</v>
      </c>
      <c r="G34" s="41"/>
      <c r="H34" s="41">
        <f t="shared" si="2"/>
        <v>0</v>
      </c>
      <c r="I34" s="41"/>
    </row>
    <row r="35" ht="14.25" spans="1:9">
      <c r="A35" s="32">
        <v>19</v>
      </c>
      <c r="B35" s="36" t="s">
        <v>187</v>
      </c>
      <c r="C35" s="37"/>
      <c r="D35" s="36"/>
      <c r="E35" s="36"/>
      <c r="F35" s="38">
        <f>SUM(F26:F34)</f>
        <v>777</v>
      </c>
      <c r="G35" s="39"/>
      <c r="H35" s="39">
        <f>SUM(H17:H34)</f>
        <v>0</v>
      </c>
      <c r="I35" s="36"/>
    </row>
    <row r="36" ht="15.75" spans="1:9">
      <c r="A36" s="36"/>
      <c r="B36" s="36" t="s">
        <v>230</v>
      </c>
      <c r="C36" s="47" t="s">
        <v>231</v>
      </c>
      <c r="D36" s="48"/>
      <c r="E36" s="49">
        <f>H35+H11</f>
        <v>0</v>
      </c>
      <c r="F36" s="49"/>
      <c r="G36" s="49"/>
      <c r="H36" s="49"/>
      <c r="I36" s="48"/>
    </row>
    <row r="37" ht="15.75" spans="1:9">
      <c r="A37" s="36"/>
      <c r="B37" s="36" t="s">
        <v>232</v>
      </c>
      <c r="C37" s="47" t="s">
        <v>231</v>
      </c>
      <c r="D37" s="48"/>
      <c r="E37" s="49" t="str">
        <f>NUMBERSTRING(E36,2)&amp;"元整"</f>
        <v>零元整</v>
      </c>
      <c r="F37" s="49"/>
      <c r="G37" s="49"/>
      <c r="H37" s="49"/>
      <c r="I37" s="48"/>
    </row>
  </sheetData>
  <mergeCells count="19">
    <mergeCell ref="A1:I1"/>
    <mergeCell ref="A2:E2"/>
    <mergeCell ref="F2:I2"/>
    <mergeCell ref="A3:E3"/>
    <mergeCell ref="F3:I3"/>
    <mergeCell ref="A12:I12"/>
    <mergeCell ref="A13:I13"/>
    <mergeCell ref="A14:I14"/>
    <mergeCell ref="C36:D36"/>
    <mergeCell ref="E36:H36"/>
    <mergeCell ref="C37:D37"/>
    <mergeCell ref="E37:H37"/>
    <mergeCell ref="C6:C10"/>
    <mergeCell ref="G17:G20"/>
    <mergeCell ref="G21:G24"/>
    <mergeCell ref="G25:G28"/>
    <mergeCell ref="H17:H20"/>
    <mergeCell ref="H21:H24"/>
    <mergeCell ref="H25:H28"/>
  </mergeCells>
  <pageMargins left="0.7" right="0.7" top="0.75" bottom="0.75" header="0.3" footer="0.3"/>
  <pageSetup paperSize="9"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G19" sqref="G19"/>
    </sheetView>
  </sheetViews>
  <sheetFormatPr defaultColWidth="9" defaultRowHeight="13.5"/>
  <cols>
    <col min="1" max="1" width="5.13333333333333" customWidth="1"/>
    <col min="7" max="7" width="15.25" customWidth="1"/>
  </cols>
  <sheetData>
    <row r="1" ht="20.25" spans="1:11">
      <c r="A1" s="1" t="s">
        <v>233</v>
      </c>
      <c r="B1" s="1"/>
      <c r="C1" s="1"/>
      <c r="D1" s="2"/>
      <c r="E1" s="2"/>
      <c r="F1" s="2"/>
      <c r="G1" s="2"/>
      <c r="H1" s="1"/>
      <c r="I1" s="1"/>
      <c r="J1" s="1"/>
      <c r="K1" s="1"/>
    </row>
    <row r="2" spans="1:11">
      <c r="A2" s="3" t="s">
        <v>234</v>
      </c>
      <c r="B2" s="3" t="s">
        <v>235</v>
      </c>
      <c r="C2" s="3" t="s">
        <v>236</v>
      </c>
      <c r="D2" s="3" t="s">
        <v>237</v>
      </c>
      <c r="E2" s="3"/>
      <c r="F2" s="4" t="s">
        <v>238</v>
      </c>
      <c r="G2" s="4" t="s">
        <v>239</v>
      </c>
      <c r="H2" s="3" t="s">
        <v>240</v>
      </c>
      <c r="I2" s="3" t="s">
        <v>241</v>
      </c>
      <c r="J2" s="3" t="s">
        <v>195</v>
      </c>
      <c r="K2" s="3" t="s">
        <v>242</v>
      </c>
    </row>
    <row r="3" ht="14.25" spans="1:11">
      <c r="A3" s="5" t="s">
        <v>19</v>
      </c>
      <c r="B3" s="6" t="s">
        <v>243</v>
      </c>
      <c r="C3" s="7">
        <v>42.4</v>
      </c>
      <c r="D3" s="3">
        <v>2.6</v>
      </c>
      <c r="E3" s="3"/>
      <c r="F3" s="4">
        <v>3</v>
      </c>
      <c r="G3" s="8">
        <f>F3*D3*C3</f>
        <v>330.72</v>
      </c>
      <c r="H3" s="8"/>
      <c r="I3" s="8"/>
      <c r="J3" s="8"/>
      <c r="K3" s="11"/>
    </row>
    <row r="4" ht="14.25" spans="1:11">
      <c r="A4" s="5" t="s">
        <v>24</v>
      </c>
      <c r="B4" s="6" t="s">
        <v>244</v>
      </c>
      <c r="C4" s="7">
        <v>69.5</v>
      </c>
      <c r="D4" s="3">
        <v>2.6</v>
      </c>
      <c r="E4" s="3"/>
      <c r="F4" s="4">
        <v>1</v>
      </c>
      <c r="G4" s="8">
        <f t="shared" ref="G4:G21" si="0">F4*D4*C4</f>
        <v>180.7</v>
      </c>
      <c r="H4" s="9"/>
      <c r="I4" s="9"/>
      <c r="J4" s="9"/>
      <c r="K4" s="12"/>
    </row>
    <row r="5" ht="14.25" spans="1:11">
      <c r="A5" s="5" t="s">
        <v>28</v>
      </c>
      <c r="B5" s="6" t="s">
        <v>245</v>
      </c>
      <c r="C5" s="7">
        <v>31.6</v>
      </c>
      <c r="D5" s="3">
        <v>2.6</v>
      </c>
      <c r="E5" s="3"/>
      <c r="F5" s="4">
        <v>3</v>
      </c>
      <c r="G5" s="8">
        <f t="shared" si="0"/>
        <v>246.48</v>
      </c>
      <c r="H5" s="9"/>
      <c r="I5" s="9"/>
      <c r="J5" s="9"/>
      <c r="K5" s="12"/>
    </row>
    <row r="6" ht="14.25" spans="1:11">
      <c r="A6" s="5" t="s">
        <v>29</v>
      </c>
      <c r="B6" s="6" t="s">
        <v>246</v>
      </c>
      <c r="C6" s="7">
        <v>32.6</v>
      </c>
      <c r="D6" s="3">
        <v>2.6</v>
      </c>
      <c r="E6" s="3"/>
      <c r="F6" s="4">
        <v>3</v>
      </c>
      <c r="G6" s="8">
        <f t="shared" si="0"/>
        <v>254.28</v>
      </c>
      <c r="H6" s="9"/>
      <c r="I6" s="9"/>
      <c r="J6" s="9"/>
      <c r="K6" s="12"/>
    </row>
    <row r="7" ht="14.25" spans="1:11">
      <c r="A7" s="5" t="s">
        <v>32</v>
      </c>
      <c r="B7" s="6" t="s">
        <v>247</v>
      </c>
      <c r="C7" s="7">
        <v>30.8</v>
      </c>
      <c r="D7" s="3">
        <v>2.6</v>
      </c>
      <c r="E7" s="3"/>
      <c r="F7" s="4">
        <v>3</v>
      </c>
      <c r="G7" s="8">
        <f t="shared" si="0"/>
        <v>240.24</v>
      </c>
      <c r="H7" s="9"/>
      <c r="I7" s="9"/>
      <c r="J7" s="9"/>
      <c r="K7" s="12"/>
    </row>
    <row r="8" ht="14.25" spans="1:11">
      <c r="A8" s="5" t="s">
        <v>35</v>
      </c>
      <c r="B8" s="6" t="s">
        <v>248</v>
      </c>
      <c r="C8" s="7">
        <v>55.5</v>
      </c>
      <c r="D8" s="3">
        <v>2.6</v>
      </c>
      <c r="E8" s="3"/>
      <c r="F8" s="4">
        <v>3</v>
      </c>
      <c r="G8" s="8">
        <f t="shared" si="0"/>
        <v>432.9</v>
      </c>
      <c r="H8" s="9"/>
      <c r="I8" s="9"/>
      <c r="J8" s="9"/>
      <c r="K8" s="12"/>
    </row>
    <row r="9" ht="14.25" spans="1:11">
      <c r="A9" s="5" t="s">
        <v>37</v>
      </c>
      <c r="B9" s="6" t="s">
        <v>249</v>
      </c>
      <c r="C9" s="7">
        <v>28.7</v>
      </c>
      <c r="D9" s="3">
        <v>2.6</v>
      </c>
      <c r="E9" s="3"/>
      <c r="F9" s="4">
        <v>3</v>
      </c>
      <c r="G9" s="8">
        <f t="shared" si="0"/>
        <v>223.86</v>
      </c>
      <c r="H9" s="9"/>
      <c r="I9" s="9"/>
      <c r="J9" s="9"/>
      <c r="K9" s="12"/>
    </row>
    <row r="10" ht="14.25" spans="1:11">
      <c r="A10" s="5" t="s">
        <v>42</v>
      </c>
      <c r="B10" s="6" t="s">
        <v>250</v>
      </c>
      <c r="C10" s="7">
        <v>41</v>
      </c>
      <c r="D10" s="3">
        <v>2.6</v>
      </c>
      <c r="E10" s="3"/>
      <c r="F10" s="4">
        <v>3</v>
      </c>
      <c r="G10" s="8">
        <f t="shared" si="0"/>
        <v>319.8</v>
      </c>
      <c r="H10" s="9"/>
      <c r="I10" s="9"/>
      <c r="J10" s="9"/>
      <c r="K10" s="12"/>
    </row>
    <row r="11" ht="14.25" spans="1:11">
      <c r="A11" s="5" t="s">
        <v>45</v>
      </c>
      <c r="B11" s="6" t="s">
        <v>251</v>
      </c>
      <c r="C11" s="7">
        <v>39.2</v>
      </c>
      <c r="D11" s="3">
        <v>2.6</v>
      </c>
      <c r="E11" s="3"/>
      <c r="F11" s="4">
        <v>3</v>
      </c>
      <c r="G11" s="8">
        <f t="shared" si="0"/>
        <v>305.76</v>
      </c>
      <c r="H11" s="9"/>
      <c r="I11" s="9"/>
      <c r="J11" s="9"/>
      <c r="K11" s="12"/>
    </row>
    <row r="12" ht="14.25" spans="1:11">
      <c r="A12" s="5" t="s">
        <v>46</v>
      </c>
      <c r="B12" s="6" t="s">
        <v>252</v>
      </c>
      <c r="C12" s="7">
        <v>31.7</v>
      </c>
      <c r="D12" s="3">
        <v>2.6</v>
      </c>
      <c r="E12" s="3"/>
      <c r="F12" s="4">
        <v>3</v>
      </c>
      <c r="G12" s="8">
        <f t="shared" si="0"/>
        <v>247.26</v>
      </c>
      <c r="H12" s="9"/>
      <c r="I12" s="9"/>
      <c r="J12" s="9"/>
      <c r="K12" s="12"/>
    </row>
    <row r="13" ht="14.25" spans="1:11">
      <c r="A13" s="5" t="s">
        <v>49</v>
      </c>
      <c r="B13" s="6" t="s">
        <v>253</v>
      </c>
      <c r="C13" s="7">
        <v>52.7</v>
      </c>
      <c r="D13" s="3">
        <v>2.6</v>
      </c>
      <c r="E13" s="3"/>
      <c r="F13" s="4">
        <v>3</v>
      </c>
      <c r="G13" s="8">
        <f t="shared" si="0"/>
        <v>411.06</v>
      </c>
      <c r="H13" s="10"/>
      <c r="I13" s="10"/>
      <c r="J13" s="10"/>
      <c r="K13" s="13"/>
    </row>
    <row r="14" ht="14.25" spans="1:11">
      <c r="A14" s="5" t="s">
        <v>54</v>
      </c>
      <c r="B14" s="6" t="s">
        <v>254</v>
      </c>
      <c r="C14" s="7">
        <v>30</v>
      </c>
      <c r="D14" s="3">
        <v>2.6</v>
      </c>
      <c r="E14" s="3"/>
      <c r="F14" s="4">
        <v>3</v>
      </c>
      <c r="G14" s="8">
        <f t="shared" si="0"/>
        <v>234</v>
      </c>
      <c r="H14" s="8"/>
      <c r="I14" s="8"/>
      <c r="J14" s="8"/>
      <c r="K14" s="11"/>
    </row>
    <row r="15" ht="14.25" spans="1:11">
      <c r="A15" s="5" t="s">
        <v>56</v>
      </c>
      <c r="B15" s="6" t="s">
        <v>255</v>
      </c>
      <c r="C15" s="7">
        <v>31.7</v>
      </c>
      <c r="D15" s="3">
        <v>2.6</v>
      </c>
      <c r="E15" s="3"/>
      <c r="F15" s="4">
        <v>3</v>
      </c>
      <c r="G15" s="8">
        <f t="shared" si="0"/>
        <v>247.26</v>
      </c>
      <c r="H15" s="9"/>
      <c r="I15" s="9"/>
      <c r="J15" s="9"/>
      <c r="K15" s="12"/>
    </row>
    <row r="16" ht="14.25" spans="1:11">
      <c r="A16" s="5" t="s">
        <v>58</v>
      </c>
      <c r="B16" s="6" t="s">
        <v>256</v>
      </c>
      <c r="C16" s="7">
        <v>30.6</v>
      </c>
      <c r="D16" s="3">
        <v>2.6</v>
      </c>
      <c r="E16" s="3"/>
      <c r="F16" s="4">
        <v>3</v>
      </c>
      <c r="G16" s="8">
        <f t="shared" si="0"/>
        <v>238.68</v>
      </c>
      <c r="H16" s="9"/>
      <c r="I16" s="9"/>
      <c r="J16" s="9"/>
      <c r="K16" s="12"/>
    </row>
    <row r="17" ht="14.25" spans="1:11">
      <c r="A17" s="5" t="s">
        <v>60</v>
      </c>
      <c r="B17" s="6" t="s">
        <v>257</v>
      </c>
      <c r="C17" s="7">
        <v>31.5</v>
      </c>
      <c r="D17" s="3">
        <v>2.6</v>
      </c>
      <c r="E17" s="3"/>
      <c r="F17" s="4">
        <v>3</v>
      </c>
      <c r="G17" s="8">
        <f t="shared" si="0"/>
        <v>245.7</v>
      </c>
      <c r="H17" s="9"/>
      <c r="I17" s="9"/>
      <c r="J17" s="9"/>
      <c r="K17" s="12"/>
    </row>
    <row r="18" ht="14.25" spans="1:11">
      <c r="A18" s="5" t="s">
        <v>62</v>
      </c>
      <c r="B18" s="6" t="s">
        <v>258</v>
      </c>
      <c r="C18" s="7">
        <v>30.1</v>
      </c>
      <c r="D18" s="3">
        <v>2.6</v>
      </c>
      <c r="E18" s="3"/>
      <c r="F18" s="4">
        <v>3</v>
      </c>
      <c r="G18" s="8">
        <f t="shared" si="0"/>
        <v>234.78</v>
      </c>
      <c r="H18" s="9"/>
      <c r="I18" s="9"/>
      <c r="J18" s="9"/>
      <c r="K18" s="12"/>
    </row>
    <row r="19" ht="14.25" spans="1:11">
      <c r="A19" s="5" t="s">
        <v>64</v>
      </c>
      <c r="B19" s="6" t="s">
        <v>259</v>
      </c>
      <c r="C19" s="7">
        <v>36.7</v>
      </c>
      <c r="D19" s="3">
        <v>2.6</v>
      </c>
      <c r="E19" s="3"/>
      <c r="F19" s="4">
        <v>3</v>
      </c>
      <c r="G19" s="8">
        <f t="shared" si="0"/>
        <v>286.26</v>
      </c>
      <c r="H19" s="9"/>
      <c r="I19" s="9"/>
      <c r="J19" s="9"/>
      <c r="K19" s="12"/>
    </row>
    <row r="20" ht="14.25" spans="1:11">
      <c r="A20" s="5" t="s">
        <v>66</v>
      </c>
      <c r="B20" s="6" t="s">
        <v>260</v>
      </c>
      <c r="C20" s="7">
        <v>19.5</v>
      </c>
      <c r="D20" s="3">
        <v>2.6</v>
      </c>
      <c r="E20" s="3"/>
      <c r="F20" s="4">
        <v>3</v>
      </c>
      <c r="G20" s="8">
        <f t="shared" si="0"/>
        <v>152.1</v>
      </c>
      <c r="H20" s="9"/>
      <c r="I20" s="9"/>
      <c r="J20" s="9"/>
      <c r="K20" s="12"/>
    </row>
    <row r="21" ht="14.25" spans="1:11">
      <c r="A21" s="5" t="s">
        <v>68</v>
      </c>
      <c r="B21" s="6" t="s">
        <v>261</v>
      </c>
      <c r="C21" s="7">
        <v>23.4</v>
      </c>
      <c r="D21" s="3">
        <v>2.6</v>
      </c>
      <c r="E21" s="3"/>
      <c r="F21" s="4">
        <v>3</v>
      </c>
      <c r="G21" s="8">
        <f t="shared" si="0"/>
        <v>182.52</v>
      </c>
      <c r="H21" s="10"/>
      <c r="I21" s="10"/>
      <c r="J21" s="10"/>
      <c r="K21" s="13"/>
    </row>
  </sheetData>
  <mergeCells count="21">
    <mergeCell ref="A1:K1"/>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空调配置</vt:lpstr>
      <vt:lpstr>报价明细表</vt:lpstr>
      <vt:lpstr>新风配置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小鱼一大条</dc:creator>
  <cp:lastModifiedBy>曾云智</cp:lastModifiedBy>
  <dcterms:created xsi:type="dcterms:W3CDTF">2023-05-12T11:15:00Z</dcterms:created>
  <dcterms:modified xsi:type="dcterms:W3CDTF">2025-03-17T09:59:08Z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C132C39D13AE49BD900063C77CD0FACC_13</vt:lpwstr>
  </property>
  <property fmtid="{D5CDD505-2E9C-101B-9397-08002B2CF9AE}" pid="3" name="KSOProductBuildVer">
    <vt:lpwstr>2052-12.1.0.16120</vt:lpwstr>
  </property>
</Properties>
</file>